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S:\UIPA\FY 2019\"/>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B10" i="3" l="1"/>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Q10" i="3"/>
  <c r="O10" i="3"/>
  <c r="L10" i="3"/>
  <c r="K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<sst xmlns="http://schemas.openxmlformats.org/spreadsheetml/2006/main" count="7305" uniqueCount="3453">
  <si>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</si>
  <si>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</si>
  <si>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</si>
  <si>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</si>
  <si>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</si>
  <si>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</si>
  <si>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</si>
  <si>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</si>
  <si>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</si>
  <si>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</si>
  <si>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</si>
  <si>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</si>
  <si>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</si>
  <si>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</si>
  <si>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</si>
  <si>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</si>
  <si>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</si>
  <si>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</si>
  <si>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</si>
  <si>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</si>
  <si>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</si>
  <si>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</si>
  <si>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</si>
  <si>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</si>
  <si>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</si>
  <si>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</si>
  <si>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</si>
  <si>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</si>
  <si>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</si>
  <si>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</si>
  <si>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</si>
  <si>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</si>
  <si>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</si>
  <si>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</si>
  <si>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</si>
  <si>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</si>
  <si>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</si>
  <si>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</si>
  <si>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</si>
  <si>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</si>
  <si>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</si>
  <si>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</si>
  <si>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</si>
  <si>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</si>
  <si>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</si>
  <si>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</si>
  <si>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</si>
  <si>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</si>
  <si>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</si>
  <si>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</si>
  <si>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</si>
  <si>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</si>
  <si>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</si>
  <si>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</si>
  <si>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</si>
  <si>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</si>
  <si>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</si>
  <si>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</si>
  <si>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</si>
  <si>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</si>
  <si>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</si>
  <si>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</si>
  <si>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</si>
  <si>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</si>
  <si>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</si>
  <si>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</si>
  <si>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</si>
  <si>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</si>
  <si>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</si>
  <si>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</si>
  <si>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</si>
  <si>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</si>
  <si>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</si>
  <si>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</si>
  <si>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</si>
  <si>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</si>
  <si>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</si>
  <si>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</si>
  <si>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</si>
  <si>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</si>
  <si>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</si>
  <si>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</si>
  <si>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</si>
  <si>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</si>
  <si>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</si>
  <si>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</si>
  <si>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</si>
  <si>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</si>
  <si>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</si>
  <si>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</si>
  <si>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</si>
  <si>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</si>
  <si>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</si>
  <si>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</si>
  <si>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</si>
  <si>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</si>
  <si>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</si>
  <si>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</si>
  <si>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</si>
  <si>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</si>
  <si>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</si>
  <si>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</si>
  <si>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</si>
  <si>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</si>
  <si>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</si>
  <si>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</si>
  <si>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</si>
  <si>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</si>
  <si>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</si>
  <si>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</si>
  <si>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</si>
  <si>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</si>
  <si>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</si>
  <si>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</si>
  <si>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</si>
  <si>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</si>
  <si>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</si>
  <si>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</si>
  <si>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</si>
  <si>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</si>
  <si>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</si>
  <si>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</si>
  <si>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</si>
  <si>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</si>
  <si>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</si>
  <si>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</si>
  <si>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</si>
  <si>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</si>
  <si>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</si>
  <si>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</si>
  <si>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</si>
  <si>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</si>
  <si>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</si>
  <si>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</si>
  <si>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</si>
  <si>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</si>
  <si>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</si>
  <si>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</si>
  <si>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</si>
  <si>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</si>
  <si>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</si>
  <si>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</si>
  <si>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</si>
  <si>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</si>
  <si>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</si>
  <si>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</si>
  <si>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</si>
  <si>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</si>
  <si>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</si>
  <si>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</si>
  <si>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</si>
  <si>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</si>
  <si>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</si>
  <si>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</si>
  <si>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</si>
  <si>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</si>
  <si>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</si>
  <si>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</si>
  <si>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</si>
  <si>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</si>
  <si>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</si>
  <si>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</si>
  <si>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</si>
  <si>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</si>
  <si>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</si>
  <si>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</si>
  <si>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</si>
  <si>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</si>
  <si>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</si>
  <si>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</si>
  <si>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</si>
  <si>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</si>
  <si>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</si>
  <si>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</si>
  <si>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</si>
  <si>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</si>
  <si>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</si>
  <si>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</si>
  <si>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</si>
  <si>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</si>
  <si>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</si>
  <si>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</si>
  <si>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</si>
  <si>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</si>
  <si>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</si>
  <si>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</si>
  <si>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</si>
  <si>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</si>
  <si>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</si>
  <si>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</si>
  <si>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</si>
  <si>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</si>
  <si>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</si>
  <si>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</si>
  <si>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</si>
  <si>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</si>
  <si>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</si>
  <si>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</si>
  <si>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</si>
  <si>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</si>
  <si>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</si>
  <si>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</si>
  <si>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</si>
  <si>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</si>
  <si>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</si>
  <si>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</si>
  <si>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</si>
  <si>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</si>
  <si>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</si>
  <si>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</si>
  <si>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</si>
  <si>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</si>
  <si>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</si>
  <si>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</si>
  <si>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</si>
  <si>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</si>
  <si>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</si>
  <si>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</si>
  <si>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</si>
  <si>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</si>
  <si>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</si>
  <si>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</si>
  <si>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</si>
  <si>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</si>
  <si>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</si>
  <si>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</si>
  <si>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</si>
  <si>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</si>
  <si>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</si>
  <si>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</si>
  <si>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</si>
  <si>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</si>
  <si>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</si>
  <si>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</si>
  <si>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</si>
  <si>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</si>
  <si>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</si>
  <si>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</si>
  <si>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</si>
  <si>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</si>
  <si>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</si>
  <si>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</si>
  <si>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</si>
  <si>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</si>
  <si>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</si>
  <si>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</si>
  <si>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</si>
  <si>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</si>
  <si>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</si>
  <si>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</si>
  <si>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</si>
  <si>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</si>
  <si>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</si>
  <si>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</si>
  <si>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</si>
  <si>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</si>
  <si>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</si>
  <si>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</si>
  <si>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</si>
  <si>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</si>
  <si>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</si>
  <si>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</si>
  <si>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</si>
  <si>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</si>
  <si>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</si>
  <si>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</si>
  <si>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</si>
  <si>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</si>
  <si>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</si>
  <si>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</si>
  <si>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</si>
  <si>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</si>
  <si>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</si>
  <si>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</si>
  <si>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</si>
  <si>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</si>
  <si>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</si>
  <si>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</si>
  <si>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</si>
  <si>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</si>
  <si>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</si>
  <si>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</si>
  <si>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</si>
  <si>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</si>
  <si>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</si>
  <si>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</si>
  <si>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</si>
  <si>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</si>
  <si>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</si>
  <si>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</si>
  <si>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</si>
  <si>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</si>
  <si>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</si>
  <si>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</si>
  <si>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</si>
  <si>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</si>
  <si>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</si>
  <si>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</si>
  <si>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</si>
  <si>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</si>
  <si>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</si>
  <si>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</si>
  <si>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</si>
  <si>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</si>
  <si>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</si>
  <si>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</si>
  <si>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</si>
  <si>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</si>
  <si>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</si>
  <si>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</si>
  <si>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</si>
  <si>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</si>
  <si>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</si>
  <si>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</si>
  <si>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</si>
  <si>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</si>
  <si>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</si>
  <si>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</si>
  <si>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</si>
  <si>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</si>
  <si>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</si>
  <si>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</si>
  <si>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</si>
  <si>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</si>
  <si>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</si>
  <si>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</si>
  <si>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</si>
  <si>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</si>
  <si>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</si>
  <si>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</si>
  <si>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</si>
  <si>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</si>
  <si>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</si>
  <si>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</si>
  <si>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</si>
  <si>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</si>
  <si>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</si>
  <si>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</si>
  <si>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</si>
  <si>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</si>
  <si>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</si>
  <si>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</si>
  <si>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</si>
  <si>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</si>
  <si>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</si>
  <si>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</si>
  <si>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</si>
  <si>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</si>
  <si>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</si>
  <si>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</si>
  <si>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</si>
  <si>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</si>
  <si>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</si>
  <si>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</si>
  <si>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</si>
  <si>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</si>
  <si>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</si>
  <si>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</si>
  <si>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</si>
  <si>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</si>
  <si>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</si>
  <si>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</si>
  <si>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</si>
  <si>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</si>
  <si>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</si>
  <si>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</si>
  <si>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</si>
  <si>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</si>
  <si>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</si>
  <si>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</si>
  <si>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</si>
  <si>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</si>
  <si>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</si>
  <si>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</si>
  <si>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</si>
  <si>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</si>
  <si>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</si>
  <si>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</si>
  <si>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</si>
  <si>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</si>
  <si>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</si>
  <si>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</si>
  <si>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</si>
  <si>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</si>
  <si>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</si>
  <si>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</si>
  <si>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</si>
  <si>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</si>
  <si>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</si>
  <si>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</si>
  <si>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</si>
  <si>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</si>
  <si>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</si>
  <si>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</si>
  <si>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</si>
  <si>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</si>
  <si>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</si>
  <si>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</si>
  <si>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</si>
  <si>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</si>
  <si>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</si>
  <si>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</si>
  <si>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</si>
  <si>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</si>
  <si>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</si>
  <si>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</si>
  <si>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</si>
  <si>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</si>
  <si>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</si>
  <si>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</si>
  <si>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</si>
  <si>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</si>
  <si>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</si>
  <si>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</si>
  <si>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</si>
  <si>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</si>
  <si>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</si>
  <si>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</si>
  <si>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</si>
  <si>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</si>
  <si>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</si>
  <si>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</si>
  <si>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</si>
  <si>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</si>
  <si>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</si>
  <si>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</si>
  <si>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</si>
  <si>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</si>
  <si>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</si>
  <si>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</si>
  <si>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</si>
  <si>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</si>
  <si>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</si>
  <si>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</si>
  <si>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</si>
  <si>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</si>
  <si>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</si>
  <si>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</si>
  <si>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</si>
  <si>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</si>
  <si>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</si>
  <si>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</si>
  <si>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</si>
  <si>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</si>
  <si>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</si>
  <si>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</si>
  <si>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</si>
  <si>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</si>
  <si>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</si>
  <si>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</si>
  <si>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</si>
  <si>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</si>
  <si>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</si>
  <si>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</si>
  <si>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</si>
  <si>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</si>
  <si>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</si>
  <si>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</si>
  <si>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</si>
  <si>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</si>
  <si>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</si>
  <si>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</si>
  <si>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</si>
  <si>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</si>
  <si>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</si>
  <si>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</si>
  <si>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</si>
  <si>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</si>
  <si>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</si>
  <si>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</si>
  <si>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</si>
  <si>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</si>
  <si>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</si>
  <si>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</si>
  <si>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</si>
  <si>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</si>
  <si>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</si>
  <si>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</si>
  <si>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</si>
  <si>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</si>
  <si>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</si>
  <si>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</si>
  <si>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</si>
  <si>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</si>
  <si>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</si>
  <si>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</si>
  <si>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</si>
  <si>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</si>
  <si>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</si>
  <si>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</si>
  <si>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</si>
  <si>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</si>
  <si>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</si>
  <si>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</si>
  <si>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</si>
  <si>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</si>
  <si>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</si>
  <si>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</si>
  <si>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</si>
  <si>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</si>
  <si>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</si>
  <si>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</si>
  <si>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</si>
  <si>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</si>
  <si>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</si>
  <si>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</si>
  <si>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</si>
  <si>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</si>
  <si>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</si>
  <si>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</si>
  <si>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</si>
  <si>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</si>
  <si>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</si>
  <si>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</si>
  <si>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</si>
  <si>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</si>
  <si>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</si>
  <si>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</si>
  <si>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</si>
  <si>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</si>
  <si>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</si>
  <si>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</si>
  <si>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</si>
  <si>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</si>
  <si>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</si>
  <si>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</si>
  <si>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</si>
  <si>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</si>
  <si>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</si>
  <si>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</si>
  <si>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</si>
  <si>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</si>
  <si>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</si>
  <si>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</si>
  <si>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</si>
  <si>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</si>
  <si>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</si>
  <si>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</si>
  <si>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</si>
  <si>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</si>
  <si>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</si>
  <si>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</si>
  <si>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</si>
  <si>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</si>
  <si>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</si>
  <si>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</si>
  <si>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</si>
  <si>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</si>
  <si>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</si>
  <si>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</si>
  <si>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</si>
  <si>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</si>
  <si>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</si>
  <si>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</si>
  <si>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</si>
  <si>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</si>
  <si>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</si>
  <si>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</si>
  <si>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</si>
  <si>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</si>
  <si>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</si>
  <si>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</si>
  <si>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</si>
  <si>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</si>
  <si>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</si>
  <si>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</si>
  <si>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</si>
  <si>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</si>
  <si>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</si>
  <si>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</si>
  <si>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</si>
  <si>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</si>
  <si>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</si>
  <si>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</si>
  <si>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</si>
  <si>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</si>
  <si>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</si>
  <si>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</si>
  <si>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</si>
  <si>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</si>
  <si>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</si>
  <si>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</si>
  <si>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</si>
  <si>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</si>
  <si>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</si>
  <si>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</si>
  <si>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</si>
  <si>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</si>
  <si>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</si>
  <si>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</si>
  <si>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</si>
  <si>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</si>
  <si>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</si>
  <si>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</si>
  <si>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</si>
  <si>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</si>
  <si>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</si>
  <si>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</si>
  <si>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</si>
  <si>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</si>
  <si>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</si>
  <si>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</si>
  <si>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</si>
  <si>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</si>
  <si>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</si>
  <si>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</si>
  <si>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</si>
  <si>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</si>
  <si>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</si>
  <si>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</si>
  <si>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</si>
  <si>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</si>
  <si>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</si>
  <si>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</si>
  <si>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</si>
  <si>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</si>
  <si>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</si>
  <si>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</si>
  <si>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</si>
  <si>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</si>
  <si>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</si>
  <si>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</si>
  <si>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</si>
  <si>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</si>
  <si>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</si>
  <si>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</si>
  <si>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</si>
  <si>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</si>
  <si>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</si>
  <si>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</si>
  <si>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</si>
  <si>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</si>
  <si>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</si>
  <si>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</si>
  <si>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</si>
  <si>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</si>
  <si>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</si>
  <si>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</si>
  <si>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</si>
  <si>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</si>
  <si>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</si>
  <si>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</si>
  <si>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</si>
  <si>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</si>
  <si>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</si>
  <si>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</si>
  <si>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</si>
  <si>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</si>
  <si>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</si>
  <si>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</si>
  <si>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</si>
  <si>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</si>
  <si>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</si>
  <si>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</si>
  <si>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</si>
  <si>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</si>
  <si>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</si>
  <si>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</si>
  <si>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</si>
  <si>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</si>
  <si>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</si>
  <si>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</si>
  <si>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</si>
  <si>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</si>
  <si>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</si>
  <si>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</si>
  <si>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</si>
  <si>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</si>
  <si>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</si>
  <si>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</si>
  <si>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</si>
  <si>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</si>
  <si>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</si>
  <si>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</si>
  <si>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</si>
  <si>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</si>
  <si>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</si>
  <si>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</si>
  <si>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</si>
  <si>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</si>
  <si>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</si>
  <si>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</si>
  <si>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</si>
  <si>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</si>
  <si>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</si>
  <si>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</si>
  <si>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</si>
  <si>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</si>
  <si>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</si>
  <si>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</si>
  <si>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</si>
  <si>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</si>
  <si>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</si>
  <si>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</si>
  <si>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</si>
  <si>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</si>
  <si>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</si>
  <si>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</si>
  <si>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</si>
  <si>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</si>
  <si>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</si>
  <si>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</si>
  <si>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</si>
  <si>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</si>
  <si>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</si>
  <si>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</si>
  <si>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</si>
  <si>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</si>
  <si>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</si>
  <si>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</si>
  <si>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</si>
  <si>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</si>
  <si>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</si>
  <si>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</si>
  <si>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</si>
  <si>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</si>
  <si>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</si>
  <si>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</si>
  <si>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</si>
  <si>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</si>
  <si>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</si>
  <si>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</si>
  <si>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</si>
  <si>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</si>
  <si>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</si>
  <si>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</si>
  <si>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</si>
  <si>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</si>
  <si>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</si>
  <si>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</si>
  <si>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</si>
  <si>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</si>
  <si>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</si>
  <si>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</si>
  <si>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</si>
  <si>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</si>
  <si>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</si>
  <si>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</si>
  <si>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</si>
  <si>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</si>
  <si>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</si>
  <si>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</si>
  <si>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</si>
  <si>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</si>
  <si>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</si>
  <si>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</si>
  <si>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</si>
  <si>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</si>
  <si>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</si>
  <si>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</si>
  <si>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</si>
  <si>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</si>
  <si>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</si>
  <si>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</si>
  <si>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</si>
  <si>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</si>
  <si>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</si>
  <si>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</si>
  <si>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</si>
  <si>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</si>
  <si>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</si>
  <si>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</si>
  <si>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</si>
  <si>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</si>
  <si>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</si>
  <si>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</si>
  <si>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</si>
  <si>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</si>
  <si>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</si>
  <si>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</si>
  <si>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</si>
  <si>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</si>
  <si>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</si>
  <si>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</si>
  <si>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</si>
  <si>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</si>
  <si>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</si>
  <si>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</si>
  <si>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</si>
  <si>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</si>
  <si>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</si>
  <si>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</si>
  <si>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</si>
  <si>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</si>
  <si>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</si>
  <si>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</si>
  <si>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</si>
  <si>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</si>
  <si>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</si>
  <si>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</si>
  <si>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</si>
  <si>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</si>
  <si>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</si>
  <si>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</si>
  <si>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</si>
  <si>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</si>
  <si>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</si>
  <si>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</si>
  <si>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</si>
  <si>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</si>
  <si>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</si>
  <si>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</si>
  <si>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</si>
  <si>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</si>
  <si>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</si>
  <si>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</si>
  <si>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</si>
  <si>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</si>
  <si>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</si>
  <si>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</si>
  <si>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</si>
  <si>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</si>
  <si>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</si>
  <si>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</si>
  <si>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</si>
  <si>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</si>
  <si>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</si>
  <si>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</si>
  <si>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</si>
  <si>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</si>
  <si>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</si>
  <si>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</si>
  <si>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</si>
  <si>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</si>
  <si>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</si>
  <si>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</si>
  <si>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</si>
  <si>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</si>
  <si>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</si>
  <si>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</si>
  <si>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</si>
  <si>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</si>
  <si>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</si>
  <si>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</si>
  <si>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</si>
  <si>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</si>
  <si>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</si>
  <si>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</si>
  <si>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</si>
  <si>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</si>
  <si>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</si>
  <si>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</si>
  <si>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</si>
  <si>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</si>
  <si>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</si>
  <si>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</si>
  <si>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</si>
  <si>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</si>
  <si>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</si>
  <si>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</si>
  <si>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</si>
  <si>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</si>
  <si>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</si>
  <si>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</si>
  <si>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</si>
  <si>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</si>
  <si>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</si>
  <si>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</si>
  <si>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</si>
  <si>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</si>
  <si>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</si>
  <si>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</si>
  <si>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</si>
  <si>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</si>
  <si>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</si>
  <si>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</si>
  <si>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</si>
  <si>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</si>
  <si>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</si>
  <si>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</si>
  <si>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</si>
  <si>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</si>
  <si>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</si>
  <si>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</si>
  <si>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</si>
  <si>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</si>
  <si>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</si>
  <si>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</si>
  <si>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</si>
  <si>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</si>
  <si>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</si>
  <si>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</si>
  <si>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</si>
  <si>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</si>
  <si>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</si>
  <si>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</si>
  <si>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</si>
  <si>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</si>
  <si>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</si>
  <si>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</si>
  <si>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</si>
  <si>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</si>
  <si>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</si>
  <si>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</si>
  <si>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</si>
  <si>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</si>
  <si>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</si>
  <si>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</si>
  <si>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</si>
  <si>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</si>
  <si>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</si>
  <si>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</si>
  <si>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</si>
  <si>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</si>
  <si>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</si>
  <si>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</si>
  <si>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</si>
  <si>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</si>
  <si>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</si>
  <si>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</si>
  <si>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</si>
  <si>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</si>
  <si>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</si>
  <si>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</si>
  <si>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</si>
  <si>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</si>
  <si>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</si>
  <si>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</si>
  <si>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</si>
  <si>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</si>
  <si>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</si>
  <si>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</si>
  <si>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</si>
  <si>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</si>
  <si>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</si>
  <si>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</si>
  <si>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</si>
  <si>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</si>
  <si>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</si>
  <si>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</si>
  <si>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</si>
  <si>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</si>
  <si>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</si>
  <si>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</si>
  <si>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</si>
  <si>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</si>
  <si>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</si>
  <si>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</si>
  <si>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</si>
  <si>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</si>
  <si>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</si>
  <si>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</si>
  <si>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</si>
  <si>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</si>
  <si>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</si>
  <si>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</si>
  <si>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</si>
  <si>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</si>
  <si>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</si>
  <si>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</si>
  <si>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</si>
  <si>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</si>
  <si>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</si>
  <si>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</si>
  <si>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</si>
  <si>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</si>
  <si>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</si>
  <si>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</si>
  <si>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</si>
  <si>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</si>
  <si>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</si>
  <si>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</si>
  <si>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</si>
  <si>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</si>
  <si>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</si>
  <si>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</si>
  <si>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</si>
  <si>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</si>
  <si>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</si>
  <si>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</si>
  <si>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</si>
  <si>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</si>
  <si>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</si>
  <si>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</si>
  <si>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</si>
  <si>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</si>
  <si>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</si>
  <si>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</si>
  <si>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</si>
  <si>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</si>
  <si>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</si>
  <si>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</si>
  <si>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</si>
  <si>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</si>
  <si>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</si>
  <si>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</si>
  <si>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</si>
  <si>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</si>
  <si>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</si>
  <si>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</si>
  <si>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</si>
  <si>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</si>
  <si>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</si>
  <si>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</si>
  <si>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</si>
  <si>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</si>
  <si>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</si>
  <si>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</si>
  <si>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</si>
  <si>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</si>
  <si>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</si>
  <si>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</si>
  <si>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</si>
  <si>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</si>
  <si>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</si>
  <si>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</si>
  <si>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</si>
  <si>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</si>
  <si>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</si>
  <si>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</si>
  <si>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</si>
  <si>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</si>
  <si>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</si>
  <si>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</si>
  <si>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</si>
  <si>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</si>
  <si>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</si>
  <si>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</si>
  <si>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</si>
  <si>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</si>
  <si>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</si>
  <si>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</si>
  <si>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</si>
  <si>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</si>
  <si>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</si>
  <si>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</si>
  <si>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</si>
  <si>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</si>
  <si>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</si>
  <si>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</si>
  <si>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</si>
  <si>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</si>
  <si>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</si>
  <si>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</si>
  <si>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</si>
  <si>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</si>
  <si>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</si>
  <si>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</si>
  <si>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</si>
  <si>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</si>
  <si>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</si>
  <si>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</si>
  <si>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</si>
  <si>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</si>
  <si>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</si>
  <si>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</si>
  <si>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</si>
  <si>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</si>
  <si>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</si>
  <si>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</si>
  <si>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</si>
  <si>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</si>
  <si>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</si>
  <si>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</si>
  <si>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</si>
  <si>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</si>
  <si>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</si>
  <si>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</si>
  <si>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</si>
  <si>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</si>
  <si>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</si>
  <si>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</si>
  <si>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</si>
  <si>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</si>
  <si>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</si>
  <si>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</si>
  <si>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</si>
  <si>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</si>
  <si>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</si>
  <si>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</si>
  <si>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</si>
  <si>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</si>
  <si>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</si>
  <si>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</si>
  <si>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</si>
  <si>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</si>
  <si>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</si>
  <si>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</si>
  <si>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</si>
  <si>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</si>
  <si>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</si>
  <si>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</si>
  <si>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</si>
  <si>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</si>
  <si>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</si>
  <si>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</si>
  <si>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</si>
  <si>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</si>
  <si>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</si>
  <si>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</si>
  <si>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</si>
  <si>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</si>
  <si>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</si>
  <si>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</si>
  <si>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</si>
  <si>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</si>
  <si>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</si>
  <si>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</si>
  <si>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</si>
  <si>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</si>
  <si>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</si>
  <si>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</si>
  <si>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</si>
  <si>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</si>
  <si>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</si>
  <si>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</si>
  <si>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</si>
  <si>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</si>
  <si>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</si>
  <si>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</si>
  <si>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</si>
  <si>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</si>
  <si>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</si>
  <si>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</si>
  <si>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</si>
  <si>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</si>
  <si>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</si>
  <si>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</si>
  <si>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</si>
  <si>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</si>
  <si>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</si>
  <si>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</si>
  <si>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</si>
  <si>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</si>
  <si>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</si>
  <si>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</si>
  <si>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</si>
  <si>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</si>
  <si>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</si>
  <si>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</si>
  <si>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</si>
  <si>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</si>
  <si>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</si>
  <si>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</si>
  <si>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</si>
  <si>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</si>
  <si>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</si>
  <si>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</si>
  <si>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</si>
  <si>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</si>
  <si>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</si>
  <si>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</si>
  <si>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</si>
  <si>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</si>
  <si>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</si>
  <si>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</si>
  <si>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</si>
  <si>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</si>
  <si>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</si>
  <si>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</si>
  <si>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</si>
  <si>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</si>
  <si>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</si>
  <si>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</si>
  <si>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</si>
  <si>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</si>
  <si>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</si>
  <si>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</si>
  <si>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</si>
  <si>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</si>
  <si>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</si>
  <si>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</si>
  <si>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</si>
  <si>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</si>
  <si>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</si>
  <si>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</si>
  <si>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</si>
  <si>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</si>
  <si>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</si>
  <si>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</si>
  <si>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</si>
  <si>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</si>
  <si>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</si>
  <si>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</si>
  <si>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</si>
  <si>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</si>
  <si>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</si>
  <si>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</si>
  <si>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</si>
  <si>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</si>
  <si>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</si>
  <si>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</si>
  <si>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</si>
  <si>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</si>
  <si>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</si>
  <si>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</si>
  <si>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</si>
  <si>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</si>
  <si>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</si>
  <si>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</si>
  <si>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</si>
  <si>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</si>
  <si>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</si>
  <si>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</si>
  <si>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</si>
  <si>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</si>
  <si>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</si>
  <si>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</si>
  <si>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</si>
  <si>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</si>
  <si>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</si>
  <si>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</si>
  <si>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</si>
  <si>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</si>
  <si>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</si>
  <si>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</si>
  <si>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</si>
  <si>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</si>
  <si>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</si>
  <si>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</si>
  <si>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</si>
  <si>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</si>
  <si>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</si>
  <si>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</si>
  <si>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</si>
  <si>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</si>
  <si>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</si>
  <si>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</si>
  <si>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</si>
  <si>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</si>
  <si>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</si>
  <si>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</si>
  <si>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</si>
  <si>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</si>
  <si>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</si>
  <si>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</si>
  <si>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</si>
  <si>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</si>
  <si>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</si>
  <si>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</si>
  <si>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</si>
  <si>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</si>
  <si>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</si>
  <si>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</si>
  <si>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</si>
  <si>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</si>
  <si>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</si>
  <si>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</si>
  <si>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</si>
  <si>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</si>
  <si>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</si>
  <si>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</si>
  <si>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</si>
  <si>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</si>
  <si>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</si>
  <si>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</si>
  <si>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</si>
  <si>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</si>
  <si>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</si>
  <si>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</si>
  <si>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</si>
  <si>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</si>
  <si>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</si>
  <si>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</si>
  <si>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</si>
  <si>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</si>
  <si>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</si>
  <si>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</si>
  <si>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</si>
  <si>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</si>
  <si>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</si>
  <si>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</si>
  <si>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</si>
  <si>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</si>
  <si>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</si>
  <si>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</si>
  <si>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</si>
  <si>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</si>
  <si>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</si>
  <si>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</si>
  <si>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</si>
  <si>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</si>
  <si>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</si>
  <si>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</si>
  <si>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</si>
  <si>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</si>
  <si>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</si>
  <si>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</si>
  <si>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</si>
  <si>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</si>
  <si>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</si>
  <si>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</si>
  <si>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</si>
  <si>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</si>
  <si>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</si>
  <si>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</si>
  <si>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</si>
  <si>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</si>
  <si>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</si>
  <si>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</si>
  <si>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</si>
  <si>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</si>
  <si>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</si>
  <si>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</si>
  <si>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</si>
  <si>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</si>
  <si>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</si>
  <si>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</si>
  <si>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</si>
  <si>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</si>
  <si>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</si>
  <si>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</si>
  <si>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</si>
  <si>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</si>
  <si>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</si>
  <si>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</si>
  <si>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</si>
  <si>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</si>
  <si>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</si>
  <si>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</si>
  <si>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</si>
  <si>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</si>
  <si>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</si>
  <si>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</si>
  <si>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</si>
  <si>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</si>
  <si>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</si>
  <si>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</si>
  <si>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</si>
  <si>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</si>
  <si>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</si>
  <si>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</si>
  <si>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</si>
  <si>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</si>
  <si>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</si>
  <si>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</si>
  <si>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</si>
  <si>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</si>
  <si>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</si>
  <si>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</si>
  <si>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</si>
  <si>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</si>
  <si>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</si>
  <si>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</si>
  <si>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</si>
  <si>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</si>
  <si>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</si>
  <si>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</si>
  <si>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</si>
  <si>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</si>
  <si>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</si>
  <si>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</si>
  <si>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</si>
  <si>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</si>
  <si>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</si>
  <si>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</si>
  <si>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</si>
  <si>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</si>
  <si>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</si>
  <si>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</si>
  <si>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</si>
  <si>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</si>
  <si>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</si>
  <si>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</si>
  <si>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</si>
  <si>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</si>
  <si>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</si>
  <si>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</si>
  <si>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</si>
  <si>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</si>
  <si>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</si>
  <si>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</si>
  <si>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</si>
  <si>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</si>
  <si>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</si>
  <si>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</si>
  <si>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</si>
  <si>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</si>
  <si>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</si>
  <si>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</si>
  <si>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</si>
  <si>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</si>
  <si>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</si>
  <si>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</si>
  <si>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</si>
  <si>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</si>
  <si>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</si>
  <si>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</si>
  <si>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</si>
  <si>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</si>
  <si>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</si>
  <si>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</si>
  <si>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</si>
  <si>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</si>
  <si>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</si>
  <si>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</si>
  <si>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</si>
  <si>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</si>
  <si>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</si>
  <si>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</si>
  <si>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</si>
  <si>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</si>
  <si>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</si>
  <si>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</si>
  <si>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</si>
  <si>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</si>
  <si>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</si>
  <si>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</si>
  <si>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</si>
  <si>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</si>
  <si>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</si>
  <si>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</si>
  <si>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</si>
  <si>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</si>
  <si>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</si>
  <si>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</si>
  <si>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</si>
  <si>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</si>
  <si>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</si>
  <si>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</si>
  <si>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</si>
  <si>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</si>
  <si>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</si>
  <si>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</si>
  <si>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</si>
  <si>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</si>
  <si>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</si>
  <si>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</si>
  <si>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</si>
  <si>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</si>
  <si>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</si>
  <si>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</si>
  <si>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</si>
  <si>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</si>
  <si>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</si>
  <si>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</si>
  <si>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</si>
  <si>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</si>
  <si>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</si>
  <si>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</si>
  <si>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</si>
  <si>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</si>
  <si>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</si>
  <si>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</si>
  <si>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</si>
  <si>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</si>
  <si>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</si>
  <si>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</si>
  <si>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</si>
  <si>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</si>
  <si>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</si>
  <si>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</si>
  <si>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</si>
  <si>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</si>
  <si>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</si>
  <si>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</si>
  <si>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</si>
  <si>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</si>
  <si>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</si>
  <si>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</si>
  <si>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</si>
  <si>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</si>
  <si>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</si>
  <si>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</si>
  <si>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</si>
  <si>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</si>
  <si>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</si>
  <si>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</si>
  <si>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</si>
  <si>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</si>
  <si>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</si>
  <si>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</si>
  <si>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</si>
  <si>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</si>
  <si>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</si>
  <si>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</si>
  <si>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</si>
  <si>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</si>
  <si>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</si>
  <si>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</si>
  <si>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</si>
  <si>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</si>
  <si>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</si>
  <si>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</si>
  <si>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</si>
  <si>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</si>
  <si>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</si>
  <si>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</si>
  <si>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</si>
  <si>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</si>
  <si>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</si>
  <si>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</si>
  <si>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</si>
  <si>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</si>
  <si>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</si>
  <si>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</si>
  <si>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</si>
  <si>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</si>
  <si>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</si>
  <si>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</si>
  <si>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</si>
  <si>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</si>
  <si>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</si>
  <si>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</si>
  <si>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</si>
  <si>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</si>
  <si>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</si>
  <si>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</si>
  <si>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</si>
  <si>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</si>
  <si>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</si>
  <si>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</si>
  <si>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</si>
  <si>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</si>
  <si>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</si>
  <si>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</si>
  <si>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</si>
  <si>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</si>
  <si>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</si>
  <si>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</si>
  <si>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</si>
  <si>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</si>
  <si>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</si>
  <si>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</si>
  <si>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</si>
  <si>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</si>
  <si>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</si>
  <si>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</si>
  <si>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</si>
  <si>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</si>
  <si>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</si>
  <si>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</si>
  <si>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</si>
  <si>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</si>
  <si>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</si>
  <si>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</si>
  <si>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</si>
  <si>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</si>
  <si>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</si>
  <si>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</si>
  <si>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</si>
  <si>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</si>
  <si>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</si>
  <si>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</si>
  <si>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</si>
  <si>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</si>
  <si>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</si>
  <si>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</si>
  <si>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</si>
  <si>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</si>
  <si>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</si>
  <si>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</si>
  <si>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</si>
  <si>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</si>
  <si>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</si>
  <si>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</si>
  <si>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</si>
  <si>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</si>
  <si>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</si>
  <si>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</si>
  <si>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</si>
  <si>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</si>
  <si>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</si>
  <si>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</si>
  <si>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</si>
  <si>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</si>
  <si>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</si>
  <si>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</si>
  <si>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</si>
  <si>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</si>
  <si>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</si>
  <si>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</si>
  <si>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</si>
  <si>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</si>
  <si>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</si>
  <si>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</si>
  <si>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</si>
  <si>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</si>
  <si>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</si>
  <si>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</si>
  <si>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</si>
  <si>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</si>
  <si>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</si>
  <si>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</si>
  <si>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</si>
  <si>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</si>
  <si>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</si>
  <si>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</si>
  <si>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</si>
  <si>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</si>
  <si>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</si>
  <si>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</si>
  <si>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</si>
  <si>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</si>
  <si>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</si>
  <si>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</si>
  <si>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</si>
  <si>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</si>
  <si>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</si>
  <si>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</si>
  <si>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</si>
  <si>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</si>
  <si>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</si>
  <si>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</si>
  <si>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</si>
  <si>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</si>
  <si>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</si>
  <si>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</si>
  <si>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</si>
  <si>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</si>
  <si>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</si>
  <si>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</si>
  <si>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</si>
  <si>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</si>
  <si>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</si>
  <si>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</si>
  <si>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</si>
  <si>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</si>
  <si>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</si>
  <si>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</si>
  <si>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</si>
  <si>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</si>
  <si>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</si>
  <si>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</si>
  <si>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</si>
  <si>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</si>
  <si>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</si>
  <si>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</si>
  <si>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</si>
  <si>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</si>
  <si>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</si>
  <si>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</si>
  <si>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</si>
  <si>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</si>
  <si>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</si>
  <si>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</si>
  <si>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</si>
  <si>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</si>
  <si>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</si>
  <si>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</si>
  <si>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</si>
  <si>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</si>
  <si>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</si>
  <si>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</si>
  <si>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</si>
  <si>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</si>
  <si>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</si>
  <si>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</si>
  <si>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</si>
  <si>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</si>
  <si>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</si>
  <si>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</si>
  <si>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</si>
  <si>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</si>
  <si>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</si>
  <si>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</si>
  <si>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</si>
  <si>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</si>
  <si>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</si>
  <si>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</si>
  <si>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</si>
  <si>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</si>
  <si>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</si>
  <si>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</si>
  <si>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</si>
  <si>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</si>
  <si>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</si>
  <si>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</si>
  <si>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</si>
  <si>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</si>
  <si>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</si>
  <si>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</si>
  <si>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</si>
  <si>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</si>
  <si>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</si>
  <si>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</si>
  <si>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</si>
  <si>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</si>
  <si>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</si>
  <si>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</si>
  <si>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</si>
  <si>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</si>
  <si>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</si>
  <si>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</si>
  <si>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</si>
  <si>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</si>
  <si>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</si>
  <si>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</si>
  <si>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</si>
  <si>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</si>
  <si>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</si>
  <si>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</si>
  <si>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</si>
  <si>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</si>
  <si>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</si>
  <si>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</si>
  <si>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</si>
  <si>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</si>
  <si>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</si>
  <si>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</si>
  <si>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</si>
  <si>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</si>
  <si>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</si>
  <si>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</si>
  <si>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</si>
  <si>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</si>
  <si>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</si>
  <si>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</si>
  <si>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</si>
  <si>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</si>
  <si>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</si>
  <si>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</si>
  <si>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</si>
  <si>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</si>
  <si>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</si>
  <si>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</si>
  <si>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</si>
  <si>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</si>
  <si>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</si>
  <si>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</si>
  <si>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</si>
  <si>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</si>
  <si>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</si>
  <si>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</si>
  <si>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</si>
  <si>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</si>
  <si>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</si>
  <si>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</si>
  <si>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</si>
  <si>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</si>
  <si>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</si>
  <si>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</si>
  <si>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</si>
  <si>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</si>
  <si>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</si>
  <si>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</si>
  <si>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</si>
  <si>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</si>
  <si>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</si>
  <si>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</si>
  <si>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</si>
  <si>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</si>
  <si>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</si>
  <si>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</si>
  <si>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</si>
  <si>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</si>
  <si>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</si>
  <si>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</si>
  <si>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</si>
  <si>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</si>
  <si>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</si>
  <si>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</si>
  <si>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</si>
  <si>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</si>
  <si>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</si>
  <si>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</si>
  <si>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</si>
  <si>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</si>
  <si>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</si>
  <si>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</si>
  <si>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</si>
  <si>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</si>
  <si>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</si>
  <si>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</si>
  <si>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</si>
  <si>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</si>
  <si>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</si>
  <si>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</si>
  <si>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</si>
  <si>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</si>
  <si>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</si>
  <si>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</si>
  <si>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</si>
  <si>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</si>
  <si>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</si>
  <si>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</si>
  <si>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</si>
  <si>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</si>
  <si>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</si>
  <si>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</si>
  <si>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</si>
  <si>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</si>
  <si>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</si>
  <si>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</si>
  <si>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</si>
  <si>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</si>
  <si>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</si>
  <si>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</si>
  <si>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</si>
  <si>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</si>
  <si>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</si>
  <si>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</si>
  <si>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</si>
  <si>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</si>
  <si>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</si>
  <si>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</si>
  <si>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</si>
  <si>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</si>
  <si>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</si>
  <si>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</si>
  <si>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</si>
  <si>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</si>
  <si>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</si>
  <si>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</si>
  <si>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</si>
  <si>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</si>
  <si>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</si>
  <si>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</si>
  <si>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</si>
  <si>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</si>
  <si>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</si>
  <si>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</si>
  <si>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</si>
  <si>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</si>
  <si>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</si>
  <si>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</si>
  <si>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</si>
  <si>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</si>
  <si>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</si>
  <si>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</si>
  <si>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</si>
  <si>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</si>
  <si>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</si>
  <si>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</si>
  <si>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</si>
  <si>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</si>
  <si>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</si>
  <si>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</si>
  <si>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</si>
  <si>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</si>
  <si>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</si>
  <si>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</si>
  <si>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</si>
  <si>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</si>
  <si>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</si>
  <si>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</si>
  <si>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</si>
  <si>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</si>
  <si>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</si>
  <si>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</si>
  <si>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</si>
  <si>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</si>
  <si>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</si>
  <si>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</si>
  <si>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</si>
  <si>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</si>
  <si>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</si>
  <si>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</si>
  <si>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</si>
  <si>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</si>
  <si>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</si>
  <si>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</si>
  <si>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</si>
  <si>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</si>
  <si>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</si>
  <si>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</si>
  <si>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</si>
  <si>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</si>
  <si>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</si>
  <si>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</si>
  <si>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</si>
  <si>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</si>
  <si>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</si>
  <si>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</si>
  <si>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</si>
  <si>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</si>
  <si>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</si>
  <si>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</si>
  <si>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</si>
  <si>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</si>
  <si>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</si>
  <si>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</si>
  <si>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</si>
  <si>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</si>
  <si>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</si>
  <si>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</si>
  <si>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</si>
  <si>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</si>
  <si>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</si>
  <si>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</si>
  <si>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</si>
  <si>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</si>
  <si>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</si>
  <si>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</si>
  <si>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</si>
  <si>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</si>
  <si>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</si>
  <si>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</si>
  <si>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</si>
  <si>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</si>
  <si>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</si>
  <si>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</si>
  <si>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</si>
  <si>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</si>
  <si>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</si>
  <si>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</si>
  <si>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</si>
  <si>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</si>
  <si>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</si>
  <si>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</si>
  <si>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</si>
  <si>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</si>
  <si>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</si>
  <si>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</si>
  <si>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</si>
  <si>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</si>
  <si>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</si>
  <si>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</si>
  <si>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</si>
  <si>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</si>
  <si>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</si>
  <si>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</si>
  <si>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</si>
  <si>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</si>
  <si>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</si>
  <si>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</si>
  <si>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</si>
  <si>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</si>
  <si>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</si>
  <si>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</si>
  <si>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</si>
  <si>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</si>
  <si>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</si>
  <si>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</si>
  <si>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</si>
  <si>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</si>
  <si>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</si>
  <si>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</si>
  <si>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</si>
  <si>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</si>
  <si>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</si>
  <si>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</si>
  <si>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</si>
  <si>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</si>
  <si>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</si>
  <si>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</si>
  <si>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</si>
  <si>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</si>
  <si>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</si>
  <si>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</si>
  <si>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</si>
  <si>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</si>
  <si>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</si>
  <si>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</si>
  <si>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</si>
  <si>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</si>
  <si>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</si>
  <si>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</si>
  <si>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</si>
  <si>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</si>
  <si>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</si>
  <si>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</si>
  <si>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</si>
  <si>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</si>
  <si>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</si>
  <si>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</si>
  <si>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</si>
  <si>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</si>
  <si>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</si>
  <si>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</si>
  <si>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</si>
  <si>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</si>
  <si>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</si>
  <si>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</si>
  <si>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</si>
  <si>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</si>
  <si>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</si>
  <si>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</si>
  <si>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</si>
  <si>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</si>
  <si>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</si>
  <si>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</si>
  <si>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</si>
  <si>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</si>
  <si>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</si>
  <si>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</si>
  <si>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</si>
  <si>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</si>
  <si>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</si>
  <si>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</si>
  <si>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</si>
  <si>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</si>
  <si>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</si>
  <si>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</si>
  <si>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</si>
  <si>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</si>
  <si>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</si>
  <si>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</si>
  <si>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</si>
  <si>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</si>
  <si>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</si>
  <si>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</si>
  <si>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</si>
  <si>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</si>
  <si>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</si>
  <si>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</si>
  <si>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</si>
  <si>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</si>
  <si>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</si>
  <si>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</si>
  <si>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</si>
  <si>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</si>
  <si>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</si>
  <si>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</si>
  <si>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</si>
  <si>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</si>
  <si>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</si>
  <si>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</si>
  <si>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</si>
  <si>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</si>
  <si>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</si>
  <si>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</si>
  <si>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</si>
  <si>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</si>
  <si>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</si>
  <si>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</si>
  <si>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</si>
  <si>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</si>
  <si>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</si>
  <si>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</si>
  <si>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</si>
  <si>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</si>
  <si>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</si>
  <si>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</si>
  <si>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</si>
  <si>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</si>
  <si>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</si>
  <si>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</si>
  <si>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</si>
  <si>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</si>
  <si>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</si>
  <si>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</si>
  <si>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</si>
  <si>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</si>
  <si>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</si>
  <si>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</si>
  <si>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</si>
  <si>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</si>
  <si>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</si>
  <si>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</si>
  <si>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</si>
  <si>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</si>
  <si>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</si>
  <si>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</si>
  <si>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</si>
  <si>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</si>
  <si>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</si>
  <si>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</si>
  <si>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</si>
  <si>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</si>
  <si>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</si>
  <si>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</si>
  <si>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</si>
  <si>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</si>
  <si>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</si>
  <si>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</si>
  <si>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</si>
  <si>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</si>
  <si>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</si>
  <si>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</si>
  <si>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</si>
  <si>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</si>
  <si>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</si>
  <si>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</si>
  <si>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</si>
  <si>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</si>
  <si>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</si>
  <si>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</si>
  <si>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</si>
  <si>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</si>
  <si>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</si>
  <si>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</si>
  <si>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</si>
  <si>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</si>
  <si>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</si>
  <si>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</si>
  <si>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</si>
  <si>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</si>
  <si>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</si>
  <si>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</si>
  <si>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</si>
  <si>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</si>
  <si>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</si>
  <si>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</si>
  <si>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</si>
  <si>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</si>
  <si>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</si>
  <si>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</si>
  <si>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</si>
  <si>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</si>
  <si>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</si>
  <si>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</si>
  <si>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</si>
  <si>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</si>
  <si>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</si>
  <si>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</si>
  <si>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</si>
  <si>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</si>
  <si>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</si>
  <si>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</si>
  <si>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</si>
  <si>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</si>
  <si>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</si>
  <si>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</si>
  <si>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</si>
  <si>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</si>
  <si>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</si>
  <si>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</si>
  <si>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</si>
  <si>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</si>
  <si>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</si>
  <si>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</si>
  <si>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</si>
  <si>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</si>
  <si>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</si>
  <si>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</si>
  <si>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</si>
  <si>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</si>
  <si>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</si>
  <si>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</si>
  <si>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</si>
  <si>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</si>
  <si>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</si>
  <si>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</si>
  <si>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</si>
  <si>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</si>
  <si>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</si>
  <si>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</si>
  <si>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</si>
  <si>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</si>
  <si>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</si>
  <si>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</si>
  <si>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</si>
  <si>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</si>
  <si>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</si>
  <si>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</si>
  <si>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</si>
  <si>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</si>
  <si>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</si>
  <si>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</si>
  <si>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</si>
  <si>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</si>
  <si>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</si>
  <si>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</si>
  <si>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</si>
  <si>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</si>
  <si>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</si>
  <si>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</si>
  <si>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</si>
  <si>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</si>
  <si>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</si>
  <si>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</si>
  <si>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</si>
  <si>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</si>
  <si>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</si>
  <si>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</si>
  <si>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</si>
  <si>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</si>
  <si>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</si>
  <si>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</si>
  <si>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</si>
  <si>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</si>
  <si>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</si>
  <si>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</si>
  <si>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</si>
  <si>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</si>
  <si>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</si>
  <si>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</si>
  <si>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</si>
  <si>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</si>
  <si>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</si>
  <si>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</si>
  <si>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</si>
  <si>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</si>
  <si>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</si>
  <si>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</si>
  <si>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</si>
  <si>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</si>
  <si>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</si>
  <si>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</si>
  <si>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</si>
  <si>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</si>
  <si>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</si>
  <si>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</si>
  <si>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</si>
  <si>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</si>
  <si>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</si>
  <si>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</si>
  <si>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</si>
  <si>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</si>
  <si>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</si>
  <si>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</si>
  <si>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</si>
  <si>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</si>
  <si>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</si>
  <si>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</si>
  <si>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</si>
  <si>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</si>
  <si>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</si>
  <si>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</si>
  <si>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</si>
  <si>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</si>
  <si>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</si>
  <si>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</si>
  <si>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</si>
  <si>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</si>
  <si>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</si>
  <si>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</si>
  <si>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</si>
  <si>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</si>
  <si>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</si>
  <si>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</si>
  <si>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</si>
  <si>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</si>
  <si>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</si>
  <si>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</si>
  <si>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</si>
  <si>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</si>
  <si>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</si>
  <si>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</si>
  <si>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</si>
  <si>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</si>
  <si>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</si>
  <si>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</si>
  <si>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</si>
  <si>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</si>
  <si>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</si>
  <si>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</si>
  <si>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</si>
  <si>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</si>
  <si>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</si>
  <si>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</si>
  <si>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</si>
  <si>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</si>
  <si>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</si>
  <si>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</si>
  <si>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</si>
  <si>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</si>
  <si>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</si>
  <si>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</si>
  <si>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</si>
  <si>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</si>
  <si>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</si>
  <si>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</si>
  <si>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</si>
  <si>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</si>
  <si>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</si>
  <si>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</si>
  <si>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</si>
  <si>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</si>
  <si>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</si>
  <si>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</si>
  <si>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</si>
  <si>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</si>
  <si>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</si>
  <si>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</si>
  <si>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</si>
  <si>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</si>
  <si>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</si>
  <si>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</si>
  <si>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</si>
  <si>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</si>
  <si>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</si>
  <si>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</si>
  <si>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</si>
  <si>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</si>
  <si>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</si>
  <si>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</si>
  <si>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</si>
  <si>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</si>
  <si>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</si>
  <si>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</si>
  <si>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</si>
  <si>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</si>
  <si>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</si>
  <si>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</si>
  <si>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</si>
  <si>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</si>
  <si>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</si>
  <si>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</si>
  <si>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</si>
  <si>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</si>
  <si>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</si>
  <si>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</si>
  <si>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</si>
  <si>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</si>
  <si>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</si>
  <si>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</si>
  <si>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</si>
  <si>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</si>
  <si>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</si>
  <si>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</si>
  <si>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</si>
  <si>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</si>
  <si>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</si>
  <si>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</si>
  <si>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</si>
  <si>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</si>
  <si>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</si>
  <si>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</si>
  <si>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</si>
  <si>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</si>
  <si>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</si>
  <si>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</si>
  <si>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</si>
  <si>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</si>
  <si>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</si>
  <si>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</si>
  <si>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</si>
  <si>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</si>
  <si>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</si>
  <si>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</si>
  <si>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</si>
  <si>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</si>
  <si>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</si>
  <si>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</si>
  <si>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</si>
  <si>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</si>
  <si>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</si>
  <si>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</si>
  <si>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</si>
  <si>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</si>
  <si>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</si>
  <si>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</si>
  <si>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</si>
  <si>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</si>
  <si>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</si>
  <si>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</si>
  <si>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</si>
  <si>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</si>
  <si>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</si>
  <si>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</si>
  <si>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</si>
  <si>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</si>
  <si>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</si>
  <si>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</si>
  <si>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</si>
  <si>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</si>
  <si>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</si>
  <si>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</si>
  <si>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</si>
  <si>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</si>
  <si>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</si>
  <si>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</si>
  <si>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</si>
  <si>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</si>
  <si>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</si>
  <si>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</si>
  <si>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</si>
  <si>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</si>
  <si>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</si>
  <si>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</si>
  <si>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</si>
  <si>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</si>
  <si>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</si>
  <si>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</si>
  <si>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</si>
  <si>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</si>
  <si>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</si>
  <si>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</si>
  <si>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</si>
  <si>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</si>
  <si>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</si>
  <si>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</si>
  <si>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</si>
  <si>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</si>
  <si>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</si>
  <si>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</si>
  <si>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</si>
  <si>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</si>
  <si>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</si>
  <si>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</si>
  <si>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</si>
  <si>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</si>
  <si>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</si>
  <si>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</si>
  <si>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</si>
  <si>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</si>
  <si>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</si>
  <si>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</si>
  <si>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</si>
  <si>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</si>
  <si>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</si>
  <si>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</si>
  <si>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</si>
  <si>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</si>
  <si>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</si>
  <si>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</si>
  <si>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</si>
  <si>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</si>
  <si>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</si>
  <si>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</si>
  <si>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</si>
  <si>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</si>
  <si>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</si>
  <si>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</si>
  <si>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</si>
  <si>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</si>
  <si>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</si>
  <si>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</si>
  <si>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</si>
  <si>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</si>
  <si>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</si>
  <si>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</si>
  <si>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</si>
  <si>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</si>
  <si>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</si>
  <si>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</si>
  <si>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</si>
  <si>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</si>
  <si>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</si>
  <si>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</si>
  <si>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</si>
  <si>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</si>
  <si>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</si>
  <si>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</si>
  <si>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</si>
  <si>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</si>
  <si>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</si>
  <si>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</si>
  <si>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</si>
  <si>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</si>
  <si>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</si>
  <si>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</si>
  <si>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</si>
  <si>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</si>
  <si>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</si>
  <si>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</si>
  <si>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</si>
  <si>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</si>
  <si>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</si>
  <si>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</si>
  <si>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</si>
  <si>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</si>
  <si>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</si>
  <si>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</si>
  <si>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</si>
  <si>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</si>
  <si>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</si>
  <si>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</si>
  <si>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</si>
  <si>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</si>
  <si>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</si>
  <si>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</si>
  <si>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</si>
  <si>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</si>
  <si>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</si>
  <si>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</si>
  <si>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</si>
  <si>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</si>
  <si>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</si>
  <si>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</si>
  <si>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</si>
  <si>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</si>
  <si>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</si>
  <si>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</si>
  <si>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</si>
  <si>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</si>
  <si>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</si>
  <si>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</si>
  <si>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</si>
  <si>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</si>
  <si>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</si>
  <si>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</si>
  <si>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</si>
  <si>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</si>
  <si>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</si>
  <si>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</si>
  <si>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</si>
  <si>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</si>
  <si>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</si>
  <si>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</si>
  <si>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</si>
  <si>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</si>
  <si>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</si>
  <si>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</si>
  <si>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</si>
  <si>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</si>
  <si>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</si>
  <si>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</si>
  <si>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</si>
  <si>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</si>
  <si>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</si>
  <si>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</si>
  <si>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</si>
  <si>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</si>
  <si>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</si>
  <si>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</si>
  <si>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</si>
  <si>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</si>
  <si>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</si>
  <si>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</si>
  <si>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</si>
  <si>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</si>
  <si>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</si>
  <si>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</si>
  <si>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</si>
  <si>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</si>
  <si>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</si>
  <si>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</si>
  <si>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</si>
  <si>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</si>
  <si>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</si>
  <si>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</si>
  <si>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</si>
  <si>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</si>
  <si>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</si>
  <si>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</si>
  <si>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</si>
  <si>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</si>
  <si>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</si>
  <si>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</si>
  <si>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</si>
  <si>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</si>
  <si>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</si>
  <si>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</si>
  <si>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</si>
  <si>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</si>
  <si>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</si>
  <si>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</si>
  <si>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</si>
  <si>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</si>
  <si>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</si>
  <si>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</si>
  <si>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</si>
  <si>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</si>
  <si>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</si>
  <si>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</si>
  <si>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</si>
  <si>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</si>
  <si>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</si>
  <si>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</si>
  <si>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</si>
  <si>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</si>
  <si>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</si>
  <si>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</si>
  <si>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</si>
  <si>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</si>
  <si>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</si>
  <si>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</si>
  <si>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</si>
  <si>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</si>
  <si>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</si>
  <si>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</si>
  <si>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</si>
  <si>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</si>
  <si>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</si>
  <si>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</si>
  <si>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</si>
  <si>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</si>
  <si>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</si>
  <si>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</si>
  <si>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</si>
  <si>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</si>
  <si>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</si>
  <si>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</si>
  <si>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</si>
  <si>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</si>
  <si>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</si>
  <si>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</si>
  <si>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</si>
  <si>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</si>
  <si>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</si>
  <si>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</si>
  <si>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</si>
  <si>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</si>
  <si>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</si>
  <si>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</si>
  <si>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</si>
  <si>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</si>
  <si>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</si>
  <si>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</si>
  <si>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</si>
  <si>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</si>
  <si>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</si>
  <si>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</si>
  <si>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</si>
  <si>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</si>
  <si>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</si>
  <si>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</si>
  <si>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</si>
  <si>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</si>
  <si>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</si>
  <si>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</si>
  <si>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</si>
  <si>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</si>
  <si>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</si>
  <si>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</si>
  <si>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</si>
  <si>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</si>
  <si>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</si>
  <si>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</si>
  <si>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</si>
  <si>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</si>
  <si>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</si>
  <si>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</si>
  <si>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</si>
  <si>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</si>
  <si>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</si>
  <si>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</si>
  <si>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</si>
  <si>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</si>
  <si>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</si>
  <si>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</si>
  <si>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</si>
  <si>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</si>
  <si>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</si>
  <si>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</si>
  <si>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</si>
  <si>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</si>
  <si>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</si>
  <si>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</si>
  <si>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</si>
  <si>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</si>
  <si>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</si>
  <si>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</si>
  <si>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</si>
  <si>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</si>
  <si>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</si>
  <si>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</si>
  <si>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</si>
  <si>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</si>
  <si>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</si>
  <si>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</si>
  <si>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</si>
  <si>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</si>
  <si>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</si>
  <si>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</si>
  <si>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</si>
  <si>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</si>
  <si>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</si>
  <si>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</si>
  <si>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</si>
  <si>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</si>
  <si>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</si>
  <si>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</si>
  <si>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</si>
  <si>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</si>
  <si>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</si>
  <si>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</si>
  <si>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</si>
  <si>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</si>
  <si>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</si>
  <si>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</si>
  <si>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</si>
  <si>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</si>
  <si>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</si>
  <si>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</si>
  <si>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</si>
  <si>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</si>
  <si>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</si>
  <si>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</si>
  <si>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</si>
  <si>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</si>
  <si>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</si>
  <si>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</si>
  <si>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</si>
  <si>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</si>
  <si>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</si>
  <si>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</si>
  <si>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</si>
  <si>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</si>
  <si>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</si>
  <si>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</si>
  <si>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</si>
  <si>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</si>
  <si>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</si>
  <si>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</si>
  <si>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</si>
  <si>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</si>
  <si>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</si>
  <si>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</si>
  <si>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</si>
  <si>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</si>
  <si>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</si>
  <si>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</si>
  <si>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</si>
  <si>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</si>
  <si>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</si>
  <si>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</si>
  <si>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</si>
  <si>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</si>
  <si>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</si>
  <si>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</si>
  <si>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</si>
  <si>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</si>
  <si>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</si>
  <si>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</si>
  <si>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</si>
  <si>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</si>
  <si>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</si>
  <si>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</si>
  <si>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</si>
  <si>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</si>
  <si>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</si>
  <si>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</si>
  <si>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</si>
  <si>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</si>
  <si>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</si>
  <si>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</si>
  <si>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</si>
  <si>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</si>
  <si>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</si>
  <si>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</si>
  <si>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</si>
  <si>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</si>
  <si>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</si>
  <si>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</si>
  <si>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</si>
  <si>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</si>
  <si>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</si>
  <si>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</si>
  <si>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</si>
  <si>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</si>
  <si>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</si>
  <si>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</si>
  <si>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</si>
  <si>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</si>
  <si>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</si>
  <si>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</si>
  <si>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</si>
  <si>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</si>
  <si>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</si>
  <si>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</si>
  <si>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</si>
  <si>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</si>
  <si>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</si>
  <si>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</si>
  <si>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</si>
  <si>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</si>
  <si>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</si>
  <si>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</si>
  <si>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</si>
  <si>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</si>
  <si>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</si>
  <si>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</si>
  <si>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</si>
  <si>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</si>
  <si>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</si>
  <si>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</si>
  <si>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</si>
  <si>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</si>
  <si>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</si>
  <si>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</si>
  <si>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</si>
  <si>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</si>
  <si>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</si>
  <si>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</si>
  <si>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</si>
  <si>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</si>
  <si>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</si>
  <si>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</si>
  <si>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</si>
  <si>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</si>
  <si>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</si>
  <si>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</si>
  <si>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</si>
  <si>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</si>
  <si>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</si>
  <si>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</si>
  <si>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</si>
  <si>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</si>
  <si>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</si>
  <si>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</si>
  <si>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</si>
  <si>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</si>
  <si>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</si>
  <si>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</si>
  <si>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</si>
  <si>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</si>
  <si>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</si>
  <si>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</si>
  <si>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</si>
  <si>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</si>
  <si>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</si>
  <si>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</si>
  <si>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</si>
  <si>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</si>
  <si>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</si>
  <si>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</si>
  <si>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</si>
  <si>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</si>
  <si>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</si>
  <si>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</si>
  <si>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</si>
  <si>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</si>
  <si>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</si>
  <si>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</si>
  <si>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</si>
  <si>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</si>
  <si>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</si>
  <si>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</si>
  <si>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</si>
  <si>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</si>
  <si>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</si>
  <si>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</si>
  <si>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</si>
  <si>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</si>
  <si>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</si>
  <si>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</si>
  <si>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</si>
  <si>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</si>
  <si>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</si>
  <si>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</si>
  <si>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</si>
  <si>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</si>
  <si>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</si>
  <si>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</si>
  <si>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</si>
  <si>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</si>
  <si>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</si>
  <si>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</si>
  <si>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</si>
  <si>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</si>
  <si>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</si>
  <si>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</si>
  <si>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</si>
  <si>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</si>
  <si>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</si>
  <si>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</si>
  <si>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</si>
  <si>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</si>
  <si>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</si>
  <si>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</si>
  <si>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</si>
  <si>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</si>
  <si>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</si>
  <si>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</si>
  <si>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</si>
  <si>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</si>
  <si>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</si>
  <si>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</si>
  <si>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</si>
  <si>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</si>
  <si>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</si>
  <si>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</si>
  <si>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</si>
  <si>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</si>
  <si>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</si>
  <si>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</si>
  <si>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</si>
  <si>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</si>
  <si>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</si>
  <si>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</si>
  <si>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</si>
  <si>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</si>
  <si>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</si>
  <si>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</si>
  <si>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</si>
  <si>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</si>
  <si>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</si>
  <si>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</si>
  <si>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</si>
  <si>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</si>
  <si>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</si>
  <si>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</si>
  <si>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</si>
  <si>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</si>
  <si>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</si>
  <si>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</si>
  <si>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</si>
  <si>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</si>
  <si>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</si>
  <si>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</si>
  <si>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</si>
  <si>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</si>
  <si>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</si>
  <si>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</si>
  <si>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</si>
  <si>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</si>
  <si>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</si>
  <si>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</si>
  <si>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</si>
  <si>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</si>
  <si>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</si>
  <si>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</si>
  <si>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</si>
  <si>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</si>
  <si>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</si>
  <si>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</si>
  <si>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</si>
  <si>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</si>
  <si>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</si>
  <si>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</si>
  <si>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</si>
  <si>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</si>
  <si>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</si>
  <si>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</si>
  <si>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</si>
  <si>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</si>
  <si>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</si>
  <si>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</si>
  <si>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</si>
  <si>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</si>
  <si>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</si>
  <si>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</si>
  <si>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</si>
  <si>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</si>
  <si>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</si>
  <si>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</si>
  <si>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</si>
  <si>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</si>
  <si>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</si>
  <si>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</si>
  <si>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</si>
  <si>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</si>
  <si>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</si>
  <si>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</si>
  <si>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</si>
  <si>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</si>
  <si>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</si>
  <si>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</si>
  <si>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</si>
  <si>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</si>
  <si>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</si>
  <si>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</si>
  <si>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</si>
  <si>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</si>
  <si>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</si>
  <si>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</si>
  <si>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</si>
  <si>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</si>
  <si>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</si>
  <si>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</si>
  <si>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</si>
  <si>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</si>
  <si>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</si>
  <si>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</si>
  <si>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</si>
  <si>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</si>
  <si>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</si>
  <si>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</si>
  <si>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</si>
  <si>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</si>
  <si>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</si>
  <si>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</si>
  <si>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</si>
  <si>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</si>
  <si>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</si>
  <si>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</si>
  <si>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</si>
  <si>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</si>
  <si>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</si>
  <si>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</si>
  <si>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</si>
  <si>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</si>
  <si>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</si>
  <si>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</si>
  <si>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</si>
  <si>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</si>
  <si>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</si>
  <si>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</si>
  <si>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</si>
  <si>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</si>
  <si>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</si>
  <si>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</si>
  <si>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</si>
  <si>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</si>
  <si>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</si>
  <si>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</si>
  <si>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</si>
  <si>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</si>
  <si>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</si>
  <si>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</si>
  <si>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</si>
  <si>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</si>
  <si>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</si>
  <si>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</si>
  <si>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</si>
  <si>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</si>
  <si>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</si>
  <si>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</si>
  <si>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</si>
  <si>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</si>
  <si>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</si>
  <si>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</si>
  <si>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</si>
  <si>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</si>
  <si>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</si>
  <si>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</si>
  <si>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</si>
  <si>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</si>
  <si>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</si>
  <si>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</si>
  <si>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</si>
  <si>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</si>
  <si>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</si>
  <si>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</si>
  <si>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</si>
  <si>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</si>
  <si>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</si>
  <si>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</si>
  <si>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</si>
  <si>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</si>
  <si>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</si>
  <si>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</si>
  <si>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</si>
  <si>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</si>
  <si>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</si>
  <si>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</si>
  <si>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</si>
  <si>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</si>
  <si>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</si>
  <si>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</si>
  <si>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</si>
  <si>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</si>
  <si>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</si>
  <si>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</si>
  <si>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</si>
  <si>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</si>
  <si>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</si>
  <si>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</si>
  <si>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</si>
  <si>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</si>
  <si>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</si>
  <si>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</si>
  <si>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</si>
  <si>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</si>
  <si>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</si>
  <si>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</si>
  <si>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</si>
  <si>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</si>
  <si>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</si>
  <si>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</si>
  <si>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</si>
  <si>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</si>
  <si>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</si>
  <si>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</si>
  <si>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</si>
  <si>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</si>
  <si>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</si>
  <si>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</si>
  <si>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</si>
  <si>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</si>
  <si>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</si>
  <si>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</si>
  <si>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</si>
  <si>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</si>
  <si>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</si>
  <si>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</si>
  <si>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</si>
  <si>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</si>
  <si>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</si>
  <si>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</si>
  <si>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</si>
  <si>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</si>
  <si>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</si>
  <si>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</si>
  <si>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</si>
  <si>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</si>
  <si>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</si>
  <si>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</si>
  <si>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</si>
  <si>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</si>
  <si>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</si>
  <si>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</si>
  <si>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</si>
  <si>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</si>
  <si>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</si>
  <si>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</si>
  <si>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</si>
  <si>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</si>
  <si>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</si>
  <si>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</si>
  <si>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</si>
  <si>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</si>
  <si>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</si>
  <si>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</si>
  <si>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</si>
  <si>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</si>
  <si>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</si>
  <si>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</si>
  <si>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</si>
  <si>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</si>
  <si>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</si>
  <si>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</si>
  <si>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</si>
  <si>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</si>
  <si>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</si>
  <si>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</si>
  <si>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</si>
  <si>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</si>
  <si>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</si>
  <si>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</si>
  <si>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</si>
  <si>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</si>
  <si>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</si>
  <si>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</si>
  <si>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</si>
  <si>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</si>
  <si>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</si>
  <si>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</si>
  <si>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</si>
  <si>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</si>
  <si>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</si>
  <si>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</si>
  <si>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</si>
  <si>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</si>
  <si>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</si>
  <si>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</si>
  <si>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</si>
  <si>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</si>
  <si>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</si>
  <si>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</si>
  <si>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</si>
  <si>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</si>
  <si>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</si>
  <si>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</si>
  <si>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</si>
  <si>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</si>
  <si>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</si>
  <si>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</si>
  <si>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</si>
  <si>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</si>
  <si>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</si>
  <si>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</si>
  <si>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</si>
  <si>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</si>
  <si>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</si>
  <si>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</si>
  <si>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</si>
  <si>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</si>
  <si>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</si>
  <si>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</si>
  <si>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</si>
  <si>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</si>
  <si>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</si>
  <si>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</si>
  <si>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</si>
  <si>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</si>
  <si>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</si>
  <si>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</si>
  <si>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</si>
  <si>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</si>
  <si>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</si>
  <si>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</si>
  <si>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</si>
  <si>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</si>
  <si>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</si>
  <si>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</si>
  <si>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</si>
  <si>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</si>
  <si>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</si>
  <si>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</si>
  <si>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</si>
  <si>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</si>
  <si>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</si>
  <si>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</si>
  <si>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</si>
  <si>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</si>
  <si>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</si>
  <si>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</si>
  <si>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</si>
  <si>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</si>
  <si>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</si>
  <si>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</si>
  <si>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</si>
  <si>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</si>
  <si>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</si>
  <si>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</si>
  <si>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</si>
  <si>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</si>
  <si>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</si>
  <si>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</si>
  <si>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</si>
  <si>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</si>
  <si>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</si>
  <si>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</si>
  <si>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</si>
  <si>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</si>
  <si>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</si>
  <si>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</si>
  <si>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</si>
  <si>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</si>
  <si>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</si>
  <si>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</si>
  <si>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</si>
  <si>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</si>
  <si>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</si>
  <si>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</si>
  <si>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</si>
  <si>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</si>
  <si>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</si>
  <si>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</si>
  <si>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</si>
  <si>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</si>
  <si>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</si>
  <si>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</si>
  <si>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</si>
  <si>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</si>
  <si>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</si>
  <si>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</si>
  <si>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</si>
  <si>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</si>
  <si>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</si>
  <si>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</si>
  <si>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</si>
  <si>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</si>
  <si>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</si>
  <si>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</si>
  <si>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</si>
  <si>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</si>
  <si>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</si>
  <si>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</si>
  <si>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</si>
  <si>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</si>
  <si>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</si>
  <si>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</si>
  <si>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</si>
  <si>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</si>
  <si>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</si>
  <si>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</si>
  <si>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</si>
  <si>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</si>
  <si>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</si>
  <si>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</si>
  <si>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</si>
  <si>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</si>
  <si>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</si>
  <si>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</si>
  <si>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</si>
  <si>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</si>
  <si>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</si>
  <si>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</si>
  <si>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</si>
  <si>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</si>
  <si>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</si>
  <si>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</si>
  <si>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</si>
  <si>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</si>
  <si>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</si>
  <si>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</si>
  <si>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</si>
  <si>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</si>
  <si>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</si>
  <si>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</si>
  <si>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</si>
  <si>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</si>
  <si>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</si>
  <si>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</si>
  <si>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</si>
  <si>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</si>
  <si>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</si>
  <si>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</si>
  <si>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</si>
  <si>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</si>
  <si>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</si>
  <si>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</si>
  <si>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</si>
  <si>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</si>
  <si>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</si>
  <si>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</si>
  <si>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</si>
  <si>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</si>
  <si>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</si>
  <si>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</si>
  <si>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</si>
  <si>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</si>
  <si>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</si>
  <si>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</si>
  <si>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</si>
  <si>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</si>
  <si>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</si>
  <si>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</si>
  <si>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</si>
  <si>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</si>
  <si>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</si>
  <si>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</si>
  <si>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</si>
  <si>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</si>
  <si>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</si>
  <si>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</si>
  <si>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</si>
  <si>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</si>
  <si>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</si>
  <si>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</si>
  <si>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</si>
  <si>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</si>
  <si>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</si>
  <si>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</si>
  <si>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</si>
  <si>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</si>
  <si>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</si>
  <si>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</si>
  <si>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</si>
  <si>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</si>
  <si>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</si>
  <si>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</si>
  <si>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</si>
  <si>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</si>
  <si>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</si>
  <si>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</si>
  <si>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</si>
  <si>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</si>
  <si>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</si>
  <si>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</si>
  <si>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</si>
  <si>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</si>
  <si>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</si>
  <si>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</si>
  <si>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</si>
  <si>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</si>
  <si>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</si>
  <si>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</si>
  <si>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</si>
  <si>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</si>
  <si>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</si>
  <si>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</si>
  <si>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</si>
  <si>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</si>
  <si>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</si>
  <si>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</si>
  <si>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</si>
  <si>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</si>
  <si>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</si>
  <si>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</si>
  <si>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</si>
  <si>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</si>
  <si>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</si>
  <si>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</si>
  <si>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</si>
  <si>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</si>
  <si>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</si>
  <si>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</si>
  <si>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</si>
  <si>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</si>
  <si>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</si>
  <si>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</si>
  <si>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</si>
  <si>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</si>
  <si>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</si>
  <si>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</si>
  <si>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</si>
  <si>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</si>
  <si>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</si>
  <si>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</si>
  <si>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</si>
  <si>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</si>
  <si>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</si>
  <si>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</si>
  <si>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</si>
  <si>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</si>
  <si>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</si>
  <si>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</si>
  <si>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</si>
  <si>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</si>
  <si>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</si>
  <si>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</si>
  <si>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</si>
  <si>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</si>
  <si>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</si>
  <si>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</si>
  <si>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</si>
  <si>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</si>
  <si>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</si>
  <si>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</si>
  <si>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</si>
  <si>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</si>
  <si>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</si>
  <si>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</si>
  <si>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</si>
  <si>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</si>
  <si>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</si>
  <si>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</si>
  <si>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</si>
  <si>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</si>
  <si>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</si>
  <si>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</si>
  <si>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</si>
  <si>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</si>
  <si>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</si>
  <si>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</si>
  <si>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</si>
  <si>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</si>
  <si>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</si>
  <si>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</si>
  <si>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</si>
  <si>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</si>
  <si>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</si>
  <si>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</si>
  <si>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</si>
  <si>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</si>
  <si>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</si>
  <si>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</si>
  <si>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</si>
  <si>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</si>
  <si>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</si>
  <si>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</si>
  <si>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</si>
  <si>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</si>
  <si>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</si>
  <si>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</si>
  <si>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</si>
  <si>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</si>
  <si>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</si>
  <si>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</si>
  <si>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</si>
  <si>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</si>
  <si>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</si>
  <si>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</si>
  <si>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</si>
  <si>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</si>
  <si>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</si>
  <si>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</si>
  <si>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</si>
  <si>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</si>
  <si>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</si>
  <si>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</si>
  <si>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</si>
  <si>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</si>
  <si>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</si>
  <si>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</si>
  <si>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</si>
  <si>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</si>
  <si>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</si>
  <si>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</si>
  <si>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</si>
  <si>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</si>
  <si>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</si>
  <si>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</si>
  <si>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</si>
  <si>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</si>
  <si>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</si>
  <si>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</si>
  <si>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</si>
  <si>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</si>
  <si>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</si>
  <si>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</si>
  <si>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</si>
  <si>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</si>
  <si>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</si>
  <si>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</si>
  <si>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</si>
  <si>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</si>
  <si>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</si>
  <si>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</si>
  <si>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</si>
  <si>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</si>
  <si>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</si>
  <si>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</si>
  <si>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</si>
  <si>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</si>
  <si>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</si>
  <si>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</si>
  <si>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</si>
  <si>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</si>
  <si>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</si>
  <si>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</si>
  <si>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</si>
  <si>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</si>
  <si>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</si>
  <si>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</si>
  <si>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</si>
  <si>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</si>
  <si>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</si>
  <si>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</si>
  <si>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</si>
  <si>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</si>
  <si>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</si>
  <si>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Mr. Lowell Wright</t>
  </si>
  <si>
    <t>DY</t>
  </si>
  <si>
    <t>No</t>
  </si>
  <si>
    <t>Yes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</si>
</sst>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K1" zoomScale="75" zoomScaleNormal="75" zoomScaleSheetLayoutView="30" zoomScalePageLayoutView="50" workbookViewId="0">
      <selection activeCell="AG16" sqref="AG16"/>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2.855468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3210</v>
      </c>
      <c r="B3" s="310" t="s">
        <v>3210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c r="B10" s="636" t="str">
        <f>B3</f>
        <v>MAUI_COUNTY_TRANSPORTATION</v>
      </c>
      <c r="C10" s="557">
        <f>COUNTA(D12:D1011)</f>
        <v>1</v>
      </c>
      <c r="D10" s="558">
        <v>0</v>
      </c>
      <c r="E10" s="559"/>
      <c r="F10" s="560">
        <f>COUNTIF(F12:F1011,"x")</f>
        <v>0</v>
      </c>
      <c r="G10" s="561">
        <v>0</v>
      </c>
      <c r="H10" s="561">
        <v>0</v>
      </c>
      <c r="I10" s="562">
        <v>0</v>
      </c>
      <c r="J10" s="563">
        <v>0</v>
      </c>
      <c r="K10" s="564">
        <f>COUNTIF(K12:K1011,"x")</f>
        <v>0</v>
      </c>
      <c r="L10" s="565">
        <f>COUNTIF(L12:L1011,"x")</f>
        <v>0</v>
      </c>
      <c r="M10" s="564">
        <v>0</v>
      </c>
      <c r="N10" s="566">
        <f>SUM(AW12:AW1011)</f>
        <v>23</v>
      </c>
      <c r="O10" s="567">
        <f t="shared" ref="O10:U10" si="10">COUNTIF(O12:O1011,"x")</f>
        <v>0</v>
      </c>
      <c r="P10" s="567">
        <v>0</v>
      </c>
      <c r="Q10" s="567">
        <f t="shared" si="10"/>
        <v>0</v>
      </c>
      <c r="R10" s="567">
        <v>0</v>
      </c>
      <c r="S10" s="567">
        <f>COUNTIF(S12:S1011,"x")</f>
        <v>0</v>
      </c>
      <c r="T10" s="567">
        <f t="shared" si="10"/>
        <v>0</v>
      </c>
      <c r="U10" s="568">
        <f t="shared" si="10"/>
        <v>0</v>
      </c>
      <c r="V10" s="569">
        <f>SUM(V12:V1011)</f>
        <v>6</v>
      </c>
      <c r="W10" s="570">
        <f t="shared" ref="W10:AA10" si="11">SUM(W12:W1011)</f>
        <v>0</v>
      </c>
      <c r="X10" s="571">
        <f t="shared" si="11"/>
        <v>0</v>
      </c>
      <c r="Y10" s="571">
        <f>SUM(Y12:Y1011)</f>
        <v>6</v>
      </c>
      <c r="Z10" s="572">
        <f t="shared" si="11"/>
        <v>60</v>
      </c>
      <c r="AA10" s="573">
        <f t="shared" si="11"/>
        <v>0</v>
      </c>
      <c r="AB10" s="574">
        <f>COUNTIFS(AB12:AB1011,-30,Z12:Z1011,"&gt;0")</f>
        <v>1</v>
      </c>
      <c r="AC10" s="575">
        <f>COUNTIFS(AC12:AC1011,"x",Z12:Z1011,"&gt;0")</f>
        <v>0</v>
      </c>
      <c r="AD10" s="572">
        <f>SUMIF(AD12:AD1011,"&lt;0")</f>
        <v>0</v>
      </c>
      <c r="AE10" s="576">
        <f>SUMIFS(AE12:AE1011,AE12:AE1011,"&gt;0",Z12:Z1011,"&gt;0")</f>
        <v>30</v>
      </c>
      <c r="AF10" s="577">
        <f t="shared" ref="AF10:BH10" si="12">SUMIF(AF12:AF1011,"&gt;0")</f>
        <v>10</v>
      </c>
      <c r="AG10" s="578">
        <f t="shared" si="12"/>
        <v>0</v>
      </c>
      <c r="AH10" s="577">
        <f t="shared" si="12"/>
        <v>0</v>
      </c>
      <c r="AI10" s="579">
        <f t="shared" si="12"/>
        <v>30</v>
      </c>
      <c r="AJ10" s="579">
        <f t="shared" si="12"/>
        <v>70</v>
      </c>
      <c r="AK10" s="578">
        <f t="shared" si="12"/>
        <v>70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23</v>
      </c>
      <c r="AX10" s="581">
        <f t="shared" si="12"/>
        <v>0</v>
      </c>
      <c r="AY10" s="581">
        <f t="shared" si="12"/>
        <v>23</v>
      </c>
      <c r="AZ10" s="582">
        <f t="shared" si="12"/>
        <v>0</v>
      </c>
      <c r="BA10" s="583">
        <f t="shared" si="12"/>
        <v>6</v>
      </c>
      <c r="BB10" s="584">
        <f>SUMIF(BB12:BB1011,"&gt;0")</f>
        <v>0</v>
      </c>
      <c r="BC10" s="584">
        <f t="shared" si="12"/>
        <v>6</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t="e">
        <f>N10/M10</f>
        <v>#DIV/0!</v>
      </c>
      <c r="O11" s="228"/>
      <c r="P11" s="228"/>
      <c r="Q11" s="228"/>
      <c r="R11" s="228"/>
      <c r="S11" s="228"/>
      <c r="T11" s="228"/>
      <c r="U11" s="229"/>
      <c r="V11" s="387">
        <f t="shared" ref="V11:AA11" si="14">AVERAGEIF(V12:V1011,"&lt;&gt;0")</f>
        <v>6</v>
      </c>
      <c r="W11" s="387" t="e">
        <f t="shared" si="14"/>
        <v>#DIV/0!</v>
      </c>
      <c r="X11" s="387" t="e">
        <f t="shared" si="14"/>
        <v>#DIV/0!</v>
      </c>
      <c r="Y11" s="387">
        <f t="shared" si="14"/>
        <v>6</v>
      </c>
      <c r="Z11" s="381">
        <f>AVERAGEIF(Z12:Z1011,"&lt;&gt;0")</f>
        <v>60</v>
      </c>
      <c r="AA11" s="381" t="e">
        <f t="shared" si="14"/>
        <v>#DIV/0!</v>
      </c>
      <c r="AB11" s="388"/>
      <c r="AC11" s="387"/>
      <c r="AD11" s="379" t="e">
        <f>AVERAGEIF(AD12:AD1011,"&lt;0")</f>
        <v>#DIV/0!</v>
      </c>
      <c r="AE11" s="427">
        <f>AVERAGEIFS(AE12:AE1011,AE12:AE1011,"&gt;0",Z12:Z1011,"&gt;0")</f>
        <v>30</v>
      </c>
      <c r="AF11" s="230">
        <f t="shared" ref="AF11:BH11" si="15">AVERAGEIF(AF12:AF1011,"&gt;0")</f>
        <v>10</v>
      </c>
      <c r="AG11" s="231" t="e">
        <f t="shared" si="15"/>
        <v>#DIV/0!</v>
      </c>
      <c r="AH11" s="232" t="e">
        <f t="shared" si="15"/>
        <v>#DIV/0!</v>
      </c>
      <c r="AI11" s="233">
        <f t="shared" si="15"/>
        <v>30</v>
      </c>
      <c r="AJ11" s="233">
        <f t="shared" si="15"/>
        <v>70</v>
      </c>
      <c r="AK11" s="234">
        <f t="shared" si="15"/>
        <v>70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23</v>
      </c>
      <c r="AX11" s="235" t="e">
        <f t="shared" si="15"/>
        <v>#DIV/0!</v>
      </c>
      <c r="AY11" s="235">
        <f t="shared" si="15"/>
        <v>23</v>
      </c>
      <c r="AZ11" s="390" t="e">
        <f t="shared" si="15"/>
        <v>#DIV/0!</v>
      </c>
      <c r="BA11" s="389">
        <f t="shared" si="15"/>
        <v>6</v>
      </c>
      <c r="BB11" s="235" t="e">
        <f t="shared" si="15"/>
        <v>#DIV/0!</v>
      </c>
      <c r="BC11" s="235">
        <f t="shared" si="15"/>
        <v>6</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3449</v>
      </c>
      <c r="E12" s="180" t="s">
        <v>3450</v>
      </c>
      <c r="F12" s="34" t="s">
        <v>3451</v>
      </c>
      <c r="G12" s="131">
        <v>43462</v>
      </c>
      <c r="H12" s="136">
        <v>43479</v>
      </c>
      <c r="I12" s="140" t="s">
        <v>3452</v>
      </c>
      <c r="J12" s="78" t="s">
        <v>3452</v>
      </c>
      <c r="K12" s="144" t="s">
        <v>3452</v>
      </c>
      <c r="L12" s="119" t="s">
        <v>3452</v>
      </c>
      <c r="M12" s="394">
        <v>43494</v>
      </c>
      <c r="N12" s="158">
        <f>IF((NETWORKDAYS(G12,M12)&gt;0),(NETWORKDAYS(G12,M12)),"")</f>
        <v>23</v>
      </c>
      <c r="O12" s="311"/>
      <c r="P12" s="311"/>
      <c r="Q12" s="311" t="s">
        <v>3452</v>
      </c>
      <c r="R12" s="311"/>
      <c r="S12" s="311"/>
      <c r="T12" s="311" t="s">
        <v>3452</v>
      </c>
      <c r="U12" s="312"/>
      <c r="V12" s="181">
        <v>6</v>
      </c>
      <c r="W12" s="313"/>
      <c r="X12" s="313"/>
      <c r="Y12" s="160">
        <f t="shared" ref="Y12:Y75" si="17">V12+W12+X12</f>
        <v>6</v>
      </c>
      <c r="Z12" s="159">
        <f t="shared" ref="Z12:Z76" si="18">IF((F12="x"),0,((V12*10)+(W12*20)))</f>
        <v>60</v>
      </c>
      <c r="AA12" s="326"/>
      <c r="AB12" s="399">
        <f>IF(AND(Z12&gt;=0,F12="x"),0,IF(AND(Z12&gt;0,AC12="x"),0,IF(Z12&gt;0,0-30,0)))</f>
        <v>-30</v>
      </c>
      <c r="AC12" s="369"/>
      <c r="AD12" s="226" t="str">
        <f t="shared" ref="AD12:AD75" si="19">IF(F12="x",(0-((V12*10)+(W12*20))),"")</f>
        <v/>
      </c>
      <c r="AE12" s="368">
        <f>IF(AND(Z12&gt;0,F12="x"),0,IF(AND(Z12&gt;0,AC12="x"),Z12-60,IF(AND(Z12&gt;0,AB12=-30),Z12+AB12,0)))</f>
        <v>30</v>
      </c>
      <c r="AF12" s="331">
        <v>10</v>
      </c>
      <c r="AG12" s="332"/>
      <c r="AH12" s="331"/>
      <c r="AI12" s="161">
        <f t="shared" ref="AI12:AI76" si="20">IF(AE12&lt;=0,AG12,AE12+AG12)</f>
        <v>30</v>
      </c>
      <c r="AJ12" s="162">
        <f t="shared" ref="AJ12:AJ75" si="21">(X12*20)+Z12+AA12+AF12</f>
        <v>70</v>
      </c>
      <c r="AK12" s="163">
        <f>AJ12-AH12</f>
        <v>70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23</v>
      </c>
      <c r="AX12" s="165" t="str">
        <f t="shared" ref="AX12:AX75" si="23">IF(AND(K12="x",AW12&gt;0),AW12,"")</f>
        <v/>
      </c>
      <c r="AY12" s="192">
        <f t="shared" ref="AY12:AY75" si="24">IF(OR(K12="x",F12="x",AW12&lt;=0),"",AW12)</f>
        <v>23</v>
      </c>
      <c r="AZ12" s="182" t="str">
        <f t="shared" ref="AZ12:AZ75" si="25">IF(AND(F12="x",AW12&gt;0),AW12,"")</f>
        <v/>
      </c>
      <c r="BA12" s="178">
        <f t="shared" ref="BA12:BA75" si="26">IF(V12&gt;0,V12,"")</f>
        <v>6</v>
      </c>
      <c r="BB12" s="179" t="str">
        <f t="shared" ref="BB12:BB75" si="27">IF(AND(K12="x",BA12&gt;0),BA12,"")</f>
        <v/>
      </c>
      <c r="BC12" s="187">
        <f>IF(OR(K12="x",F12="x",BA12&lt;=0),"",BA12)</f>
        <v>6</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County Employee</cp:lastModifiedBy>
  <cp:lastPrinted>2019-11-14T00:49:40Z</cp:lastPrinted>
  <dcterms:created xsi:type="dcterms:W3CDTF">2013-04-08T20:12:31Z</dcterms:created>
  <dcterms:modified xsi:type="dcterms:W3CDTF">2019-11-14T00:50:43Z</dcterms:modified>
</cp:coreProperties>
</file>