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I:\OIP_UIPA\UIPA Log\"/>
    </mc:Choice>
  </mc:AlternateContent>
  <bookViews>
    <workbookView xWindow="0" yWindow="0" windowWidth="19200" windowHeight="1159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<sst xmlns="http://schemas.openxmlformats.org/spreadsheetml/2006/main" count="7332" uniqueCount="3473">
  <si>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</si>
  <si>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</si>
  <si>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</si>
  <si>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</si>
  <si>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</si>
  <si>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</si>
  <si>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</si>
  <si>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</si>
  <si>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</si>
  <si>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</si>
  <si>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</si>
  <si>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</si>
  <si>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</si>
  <si>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</si>
  <si>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</si>
  <si>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</si>
  <si>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</si>
  <si>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</si>
  <si>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</si>
  <si>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</si>
  <si>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</si>
  <si>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</si>
  <si>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</si>
  <si>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</si>
  <si>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</si>
  <si>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</si>
  <si>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</si>
  <si>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</si>
  <si>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</si>
  <si>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</si>
  <si>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</si>
  <si>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</si>
  <si>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</si>
  <si>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</si>
  <si>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</si>
  <si>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</si>
  <si>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</si>
  <si>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</si>
  <si>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</si>
  <si>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</si>
  <si>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</si>
  <si>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</si>
  <si>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</si>
  <si>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</si>
  <si>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</si>
  <si>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</si>
  <si>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</si>
  <si>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</si>
  <si>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</si>
  <si>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</si>
  <si>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</si>
  <si>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</si>
  <si>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</si>
  <si>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</si>
  <si>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</si>
  <si>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</si>
  <si>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</si>
  <si>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</si>
  <si>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</si>
  <si>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</si>
  <si>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</si>
  <si>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</si>
  <si>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</si>
  <si>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</si>
  <si>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</si>
  <si>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</si>
  <si>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</si>
  <si>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</si>
  <si>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</si>
  <si>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</si>
  <si>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</si>
  <si>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</si>
  <si>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</si>
  <si>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</si>
  <si>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</si>
  <si>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</si>
  <si>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</si>
  <si>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</si>
  <si>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</si>
  <si>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</si>
  <si>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</si>
  <si>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</si>
  <si>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</si>
  <si>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</si>
  <si>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</si>
  <si>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</si>
  <si>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</si>
  <si>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</si>
  <si>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</si>
  <si>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</si>
  <si>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</si>
  <si>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</si>
  <si>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</si>
  <si>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</si>
  <si>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</si>
  <si>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</si>
  <si>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</si>
  <si>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</si>
  <si>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</si>
  <si>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</si>
  <si>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</si>
  <si>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</si>
  <si>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</si>
  <si>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</si>
  <si>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</si>
  <si>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</si>
  <si>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</si>
  <si>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</si>
  <si>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</si>
  <si>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</si>
  <si>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</si>
  <si>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</si>
  <si>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</si>
  <si>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</si>
  <si>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</si>
  <si>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</si>
  <si>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</si>
  <si>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</si>
  <si>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</si>
  <si>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</si>
  <si>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</si>
  <si>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</si>
  <si>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</si>
  <si>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</si>
  <si>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</si>
  <si>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</si>
  <si>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</si>
  <si>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</si>
  <si>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</si>
  <si>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</si>
  <si>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</si>
  <si>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</si>
  <si>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</si>
  <si>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</si>
  <si>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</si>
  <si>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</si>
  <si>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</si>
  <si>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</si>
  <si>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</si>
  <si>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</si>
  <si>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</si>
  <si>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</si>
  <si>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</si>
  <si>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</si>
  <si>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</si>
  <si>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</si>
  <si>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</si>
  <si>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</si>
  <si>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</si>
  <si>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</si>
  <si>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</si>
  <si>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</si>
  <si>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</si>
  <si>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</si>
  <si>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</si>
  <si>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</si>
  <si>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</si>
  <si>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</si>
  <si>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</si>
  <si>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</si>
  <si>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</si>
  <si>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</si>
  <si>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</si>
  <si>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</si>
  <si>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</si>
  <si>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</si>
  <si>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</si>
  <si>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</si>
  <si>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</si>
  <si>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</si>
  <si>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</si>
  <si>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</si>
  <si>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</si>
  <si>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</si>
  <si>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</si>
  <si>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</si>
  <si>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</si>
  <si>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</si>
  <si>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</si>
  <si>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</si>
  <si>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</si>
  <si>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</si>
  <si>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</si>
  <si>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</si>
  <si>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</si>
  <si>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</si>
  <si>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</si>
  <si>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</si>
  <si>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</si>
  <si>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</si>
  <si>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</si>
  <si>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</si>
  <si>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</si>
  <si>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</si>
  <si>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</si>
  <si>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</si>
  <si>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</si>
  <si>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</si>
  <si>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</si>
  <si>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</si>
  <si>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</si>
  <si>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</si>
  <si>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</si>
  <si>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</si>
  <si>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</si>
  <si>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</si>
  <si>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</si>
  <si>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</si>
  <si>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</si>
  <si>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</si>
  <si>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</si>
  <si>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</si>
  <si>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</si>
  <si>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</si>
  <si>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</si>
  <si>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</si>
  <si>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</si>
  <si>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</si>
  <si>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</si>
  <si>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</si>
  <si>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</si>
  <si>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</si>
  <si>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</si>
  <si>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</si>
  <si>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</si>
  <si>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</si>
  <si>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</si>
  <si>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</si>
  <si>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</si>
  <si>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</si>
  <si>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</si>
  <si>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</si>
  <si>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</si>
  <si>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</si>
  <si>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</si>
  <si>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</si>
  <si>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</si>
  <si>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</si>
  <si>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</si>
  <si>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</si>
  <si>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</si>
  <si>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</si>
  <si>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</si>
  <si>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</si>
  <si>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</si>
  <si>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</si>
  <si>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</si>
  <si>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</si>
  <si>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</si>
  <si>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</si>
  <si>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</si>
  <si>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</si>
  <si>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</si>
  <si>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</si>
  <si>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</si>
  <si>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</si>
  <si>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</si>
  <si>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</si>
  <si>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</si>
  <si>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</si>
  <si>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</si>
  <si>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</si>
  <si>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</si>
  <si>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</si>
  <si>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</si>
  <si>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</si>
  <si>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</si>
  <si>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</si>
  <si>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</si>
  <si>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</si>
  <si>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</si>
  <si>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</si>
  <si>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</si>
  <si>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</si>
  <si>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</si>
  <si>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</si>
  <si>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</si>
  <si>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</si>
  <si>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</si>
  <si>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</si>
  <si>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</si>
  <si>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</si>
  <si>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</si>
  <si>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</si>
  <si>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</si>
  <si>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</si>
  <si>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</si>
  <si>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</si>
  <si>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</si>
  <si>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</si>
  <si>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</si>
  <si>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</si>
  <si>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</si>
  <si>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</si>
  <si>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</si>
  <si>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</si>
  <si>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</si>
  <si>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</si>
  <si>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</si>
  <si>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</si>
  <si>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</si>
  <si>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</si>
  <si>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</si>
  <si>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</si>
  <si>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</si>
  <si>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</si>
  <si>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</si>
  <si>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</si>
  <si>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</si>
  <si>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</si>
  <si>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</si>
  <si>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</si>
  <si>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</si>
  <si>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</si>
  <si>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</si>
  <si>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</si>
  <si>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</si>
  <si>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</si>
  <si>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</si>
  <si>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</si>
  <si>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</si>
  <si>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</si>
  <si>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</si>
  <si>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</si>
  <si>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</si>
  <si>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</si>
  <si>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</si>
  <si>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</si>
  <si>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</si>
  <si>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</si>
  <si>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</si>
  <si>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</si>
  <si>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</si>
  <si>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</si>
  <si>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</si>
  <si>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</si>
  <si>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</si>
  <si>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</si>
  <si>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</si>
  <si>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</si>
  <si>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</si>
  <si>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</si>
  <si>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</si>
  <si>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</si>
  <si>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</si>
  <si>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</si>
  <si>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</si>
  <si>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</si>
  <si>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</si>
  <si>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</si>
  <si>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</si>
  <si>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</si>
  <si>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</si>
  <si>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</si>
  <si>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</si>
  <si>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</si>
  <si>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</si>
  <si>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</si>
  <si>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</si>
  <si>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</si>
  <si>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</si>
  <si>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</si>
  <si>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</si>
  <si>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</si>
  <si>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</si>
  <si>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</si>
  <si>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</si>
  <si>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</si>
  <si>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</si>
  <si>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</si>
  <si>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</si>
  <si>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</si>
  <si>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</si>
  <si>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</si>
  <si>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</si>
  <si>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</si>
  <si>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</si>
  <si>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</si>
  <si>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</si>
  <si>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</si>
  <si>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</si>
  <si>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</si>
  <si>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</si>
  <si>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</si>
  <si>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</si>
  <si>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</si>
  <si>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</si>
  <si>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</si>
  <si>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</si>
  <si>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</si>
  <si>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</si>
  <si>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</si>
  <si>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</si>
  <si>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</si>
  <si>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</si>
  <si>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</si>
  <si>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</si>
  <si>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</si>
  <si>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</si>
  <si>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</si>
  <si>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</si>
  <si>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</si>
  <si>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</si>
  <si>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</si>
  <si>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</si>
  <si>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</si>
  <si>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</si>
  <si>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</si>
  <si>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</si>
  <si>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</si>
  <si>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</si>
  <si>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</si>
  <si>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</si>
  <si>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</si>
  <si>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</si>
  <si>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</si>
  <si>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</si>
  <si>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</si>
  <si>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</si>
  <si>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</si>
  <si>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</si>
  <si>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</si>
  <si>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</si>
  <si>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</si>
  <si>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</si>
  <si>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</si>
  <si>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</si>
  <si>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</si>
  <si>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</si>
  <si>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</si>
  <si>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</si>
  <si>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</si>
  <si>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</si>
  <si>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</si>
  <si>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</si>
  <si>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</si>
  <si>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</si>
  <si>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</si>
  <si>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</si>
  <si>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</si>
  <si>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</si>
  <si>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</si>
  <si>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</si>
  <si>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</si>
  <si>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</si>
  <si>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</si>
  <si>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</si>
  <si>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</si>
  <si>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</si>
  <si>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</si>
  <si>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</si>
  <si>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</si>
  <si>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</si>
  <si>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</si>
  <si>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</si>
  <si>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</si>
  <si>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</si>
  <si>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</si>
  <si>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</si>
  <si>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</si>
  <si>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</si>
  <si>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</si>
  <si>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</si>
  <si>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</si>
  <si>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</si>
  <si>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</si>
  <si>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</si>
  <si>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</si>
  <si>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</si>
  <si>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</si>
  <si>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</si>
  <si>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</si>
  <si>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</si>
  <si>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</si>
  <si>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</si>
  <si>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</si>
  <si>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</si>
  <si>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</si>
  <si>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</si>
  <si>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</si>
  <si>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</si>
  <si>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</si>
  <si>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</si>
  <si>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</si>
  <si>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</si>
  <si>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</si>
  <si>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</si>
  <si>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</si>
  <si>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</si>
  <si>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</si>
  <si>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</si>
  <si>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</si>
  <si>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</si>
  <si>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</si>
  <si>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</si>
  <si>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</si>
  <si>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</si>
  <si>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</si>
  <si>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</si>
  <si>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</si>
  <si>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</si>
  <si>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</si>
  <si>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</si>
  <si>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</si>
  <si>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</si>
  <si>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</si>
  <si>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</si>
  <si>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</si>
  <si>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</si>
  <si>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</si>
  <si>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</si>
  <si>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</si>
  <si>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</si>
  <si>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</si>
  <si>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</si>
  <si>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</si>
  <si>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</si>
  <si>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</si>
  <si>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</si>
  <si>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</si>
  <si>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</si>
  <si>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</si>
  <si>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</si>
  <si>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</si>
  <si>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</si>
  <si>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</si>
  <si>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</si>
  <si>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</si>
  <si>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</si>
  <si>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</si>
  <si>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</si>
  <si>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</si>
  <si>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</si>
  <si>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</si>
  <si>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</si>
  <si>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</si>
  <si>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</si>
  <si>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</si>
  <si>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</si>
  <si>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</si>
  <si>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</si>
  <si>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</si>
  <si>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</si>
  <si>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</si>
  <si>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</si>
  <si>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</si>
  <si>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</si>
  <si>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</si>
  <si>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</si>
  <si>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</si>
  <si>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</si>
  <si>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</si>
  <si>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</si>
  <si>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</si>
  <si>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</si>
  <si>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</si>
  <si>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</si>
  <si>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</si>
  <si>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</si>
  <si>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</si>
  <si>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</si>
  <si>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</si>
  <si>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</si>
  <si>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</si>
  <si>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</si>
  <si>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</si>
  <si>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</si>
  <si>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</si>
  <si>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</si>
  <si>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</si>
  <si>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</si>
  <si>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</si>
  <si>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</si>
  <si>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</si>
  <si>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</si>
  <si>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</si>
  <si>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</si>
  <si>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</si>
  <si>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</si>
  <si>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</si>
  <si>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</si>
  <si>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</si>
  <si>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</si>
  <si>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</si>
  <si>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</si>
  <si>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</si>
  <si>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</si>
  <si>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</si>
  <si>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</si>
  <si>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</si>
  <si>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</si>
  <si>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</si>
  <si>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</si>
  <si>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</si>
  <si>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</si>
  <si>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</si>
  <si>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</si>
  <si>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</si>
  <si>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</si>
  <si>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</si>
  <si>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</si>
  <si>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</si>
  <si>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</si>
  <si>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</si>
  <si>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</si>
  <si>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</si>
  <si>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</si>
  <si>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</si>
  <si>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</si>
  <si>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</si>
  <si>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</si>
  <si>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</si>
  <si>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</si>
  <si>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</si>
  <si>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</si>
  <si>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</si>
  <si>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</si>
  <si>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</si>
  <si>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</si>
  <si>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</si>
  <si>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</si>
  <si>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</si>
  <si>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</si>
  <si>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</si>
  <si>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</si>
  <si>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</si>
  <si>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</si>
  <si>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</si>
  <si>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</si>
  <si>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</si>
  <si>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</si>
  <si>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</si>
  <si>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</si>
  <si>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</si>
  <si>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</si>
  <si>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</si>
  <si>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</si>
  <si>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</si>
  <si>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</si>
  <si>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</si>
  <si>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</si>
  <si>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</si>
  <si>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</si>
  <si>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</si>
  <si>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</si>
  <si>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</si>
  <si>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</si>
  <si>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</si>
  <si>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</si>
  <si>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</si>
  <si>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</si>
  <si>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</si>
  <si>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</si>
  <si>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</si>
  <si>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</si>
  <si>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</si>
  <si>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</si>
  <si>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</si>
  <si>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</si>
  <si>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</si>
  <si>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</si>
  <si>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</si>
  <si>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</si>
  <si>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</si>
  <si>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</si>
  <si>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</si>
  <si>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</si>
  <si>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</si>
  <si>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</si>
  <si>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</si>
  <si>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</si>
  <si>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</si>
  <si>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</si>
  <si>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</si>
  <si>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</si>
  <si>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</si>
  <si>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</si>
  <si>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</si>
  <si>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</si>
  <si>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</si>
  <si>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</si>
  <si>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</si>
  <si>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</si>
  <si>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</si>
  <si>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</si>
  <si>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</si>
  <si>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</si>
  <si>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</si>
  <si>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</si>
  <si>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</si>
  <si>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</si>
  <si>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</si>
  <si>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</si>
  <si>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</si>
  <si>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</si>
  <si>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</si>
  <si>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</si>
  <si>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</si>
  <si>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</si>
  <si>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</si>
  <si>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</si>
  <si>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</si>
  <si>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</si>
  <si>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</si>
  <si>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</si>
  <si>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</si>
  <si>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</si>
  <si>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</si>
  <si>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</si>
  <si>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</si>
  <si>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</si>
  <si>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</si>
  <si>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</si>
  <si>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</si>
  <si>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</si>
  <si>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</si>
  <si>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</si>
  <si>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</si>
  <si>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</si>
  <si>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</si>
  <si>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</si>
  <si>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</si>
  <si>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</si>
  <si>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</si>
  <si>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</si>
  <si>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</si>
  <si>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</si>
  <si>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</si>
  <si>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</si>
  <si>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</si>
  <si>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</si>
  <si>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</si>
  <si>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</si>
  <si>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</si>
  <si>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</si>
  <si>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</si>
  <si>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</si>
  <si>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</si>
  <si>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</si>
  <si>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</si>
  <si>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</si>
  <si>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</si>
  <si>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</si>
  <si>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</si>
  <si>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</si>
  <si>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</si>
  <si>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</si>
  <si>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</si>
  <si>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</si>
  <si>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</si>
  <si>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</si>
  <si>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</si>
  <si>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</si>
  <si>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</si>
  <si>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</si>
  <si>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</si>
  <si>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</si>
  <si>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</si>
  <si>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</si>
  <si>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</si>
  <si>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</si>
  <si>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</si>
  <si>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</si>
  <si>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</si>
  <si>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</si>
  <si>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</si>
  <si>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</si>
  <si>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</si>
  <si>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</si>
  <si>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</si>
  <si>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</si>
  <si>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</si>
  <si>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</si>
  <si>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</si>
  <si>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</si>
  <si>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</si>
  <si>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</si>
  <si>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</si>
  <si>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</si>
  <si>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</si>
  <si>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</si>
  <si>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</si>
  <si>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</si>
  <si>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</si>
  <si>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</si>
  <si>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</si>
  <si>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</si>
  <si>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</si>
  <si>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</si>
  <si>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</si>
  <si>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</si>
  <si>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</si>
  <si>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</si>
  <si>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</si>
  <si>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</si>
  <si>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</si>
  <si>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</si>
  <si>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</si>
  <si>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</si>
  <si>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</si>
  <si>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</si>
  <si>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</si>
  <si>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</si>
  <si>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</si>
  <si>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</si>
  <si>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</si>
  <si>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</si>
  <si>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</si>
  <si>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</si>
  <si>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</si>
  <si>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</si>
  <si>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</si>
  <si>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</si>
  <si>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</si>
  <si>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</si>
  <si>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</si>
  <si>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</si>
  <si>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</si>
  <si>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</si>
  <si>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</si>
  <si>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</si>
  <si>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</si>
  <si>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</si>
  <si>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</si>
  <si>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</si>
  <si>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</si>
  <si>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</si>
  <si>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</si>
  <si>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</si>
  <si>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</si>
  <si>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</si>
  <si>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</si>
  <si>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</si>
  <si>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</si>
  <si>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</si>
  <si>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</si>
  <si>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</si>
  <si>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</si>
  <si>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</si>
  <si>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</si>
  <si>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</si>
  <si>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</si>
  <si>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</si>
  <si>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</si>
  <si>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</si>
  <si>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</si>
  <si>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</si>
  <si>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</si>
  <si>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</si>
  <si>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</si>
  <si>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</si>
  <si>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</si>
  <si>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</si>
  <si>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</si>
  <si>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</si>
  <si>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</si>
  <si>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</si>
  <si>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</si>
  <si>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</si>
  <si>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</si>
  <si>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</si>
  <si>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</si>
  <si>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</si>
  <si>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</si>
  <si>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</si>
  <si>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</si>
  <si>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</si>
  <si>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</si>
  <si>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</si>
  <si>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</si>
  <si>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</si>
  <si>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</si>
  <si>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</si>
  <si>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</si>
  <si>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</si>
  <si>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</si>
  <si>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</si>
  <si>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</si>
  <si>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</si>
  <si>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</si>
  <si>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</si>
  <si>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</si>
  <si>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</si>
  <si>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</si>
  <si>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</si>
  <si>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</si>
  <si>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</si>
  <si>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</si>
  <si>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</si>
  <si>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</si>
  <si>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</si>
  <si>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</si>
  <si>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</si>
  <si>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</si>
  <si>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</si>
  <si>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</si>
  <si>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</si>
  <si>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</si>
  <si>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</si>
  <si>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</si>
  <si>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</si>
  <si>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</si>
  <si>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</si>
  <si>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</si>
  <si>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</si>
  <si>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</si>
  <si>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</si>
  <si>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</si>
  <si>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</si>
  <si>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</si>
  <si>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</si>
  <si>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</si>
  <si>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</si>
  <si>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</si>
  <si>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</si>
  <si>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</si>
  <si>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</si>
  <si>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</si>
  <si>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</si>
  <si>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</si>
  <si>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</si>
  <si>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</si>
  <si>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</si>
  <si>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</si>
  <si>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</si>
  <si>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</si>
  <si>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</si>
  <si>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</si>
  <si>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</si>
  <si>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</si>
  <si>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</si>
  <si>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</si>
  <si>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</si>
  <si>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</si>
  <si>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</si>
  <si>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</si>
  <si>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</si>
  <si>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</si>
  <si>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</si>
  <si>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</si>
  <si>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</si>
  <si>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</si>
  <si>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</si>
  <si>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</si>
  <si>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</si>
  <si>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</si>
  <si>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</si>
  <si>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</si>
  <si>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</si>
  <si>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</si>
  <si>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</si>
  <si>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</si>
  <si>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</si>
  <si>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</si>
  <si>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</si>
  <si>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</si>
  <si>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</si>
  <si>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</si>
  <si>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</si>
  <si>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</si>
  <si>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</si>
  <si>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</si>
  <si>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</si>
  <si>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</si>
  <si>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</si>
  <si>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</si>
  <si>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</si>
  <si>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</si>
  <si>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</si>
  <si>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</si>
  <si>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</si>
  <si>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</si>
  <si>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</si>
  <si>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</si>
  <si>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</si>
  <si>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</si>
  <si>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</si>
  <si>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</si>
  <si>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</si>
  <si>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</si>
  <si>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</si>
  <si>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</si>
  <si>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</si>
  <si>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</si>
  <si>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</si>
  <si>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</si>
  <si>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</si>
  <si>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</si>
  <si>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</si>
  <si>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</si>
  <si>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</si>
  <si>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</si>
  <si>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</si>
  <si>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</si>
  <si>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</si>
  <si>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</si>
  <si>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</si>
  <si>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</si>
  <si>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</si>
  <si>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</si>
  <si>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</si>
  <si>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</si>
  <si>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</si>
  <si>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</si>
  <si>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</si>
  <si>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</si>
  <si>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</si>
  <si>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</si>
  <si>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</si>
  <si>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</si>
  <si>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</si>
  <si>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</si>
  <si>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</si>
  <si>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</si>
  <si>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</si>
  <si>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</si>
  <si>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</si>
  <si>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</si>
  <si>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</si>
  <si>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</si>
  <si>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</si>
  <si>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</si>
  <si>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</si>
  <si>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</si>
  <si>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</si>
  <si>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</si>
  <si>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</si>
  <si>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</si>
  <si>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</si>
  <si>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</si>
  <si>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</si>
  <si>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</si>
  <si>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</si>
  <si>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</si>
  <si>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</si>
  <si>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</si>
  <si>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</si>
  <si>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</si>
  <si>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</si>
  <si>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</si>
  <si>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</si>
  <si>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</si>
  <si>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</si>
  <si>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</si>
  <si>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</si>
  <si>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</si>
  <si>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</si>
  <si>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</si>
  <si>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</si>
  <si>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</si>
  <si>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</si>
  <si>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</si>
  <si>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</si>
  <si>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</si>
  <si>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</si>
  <si>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</si>
  <si>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</si>
  <si>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</si>
  <si>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</si>
  <si>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</si>
  <si>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</si>
  <si>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</si>
  <si>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</si>
  <si>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</si>
  <si>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</si>
  <si>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</si>
  <si>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</si>
  <si>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</si>
  <si>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</si>
  <si>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</si>
  <si>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</si>
  <si>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</si>
  <si>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</si>
  <si>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</si>
  <si>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</si>
  <si>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</si>
  <si>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</si>
  <si>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</si>
  <si>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</si>
  <si>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</si>
  <si>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</si>
  <si>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</si>
  <si>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</si>
  <si>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</si>
  <si>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</si>
  <si>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</si>
  <si>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</si>
  <si>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</si>
  <si>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</si>
  <si>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</si>
  <si>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</si>
  <si>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</si>
  <si>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</si>
  <si>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</si>
  <si>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</si>
  <si>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</si>
  <si>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</si>
  <si>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</si>
  <si>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</si>
  <si>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</si>
  <si>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</si>
  <si>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</si>
  <si>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</si>
  <si>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</si>
  <si>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</si>
  <si>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</si>
  <si>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</si>
  <si>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</si>
  <si>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</si>
  <si>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</si>
  <si>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</si>
  <si>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</si>
  <si>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</si>
  <si>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</si>
  <si>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</si>
  <si>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</si>
  <si>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</si>
  <si>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</si>
  <si>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</si>
  <si>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</si>
  <si>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</si>
  <si>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</si>
  <si>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</si>
  <si>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</si>
  <si>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</si>
  <si>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</si>
  <si>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</si>
  <si>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</si>
  <si>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</si>
  <si>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</si>
  <si>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</si>
  <si>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</si>
  <si>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</si>
  <si>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</si>
  <si>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</si>
  <si>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</si>
  <si>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</si>
  <si>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</si>
  <si>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</si>
  <si>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</si>
  <si>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</si>
  <si>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</si>
  <si>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</si>
  <si>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</si>
  <si>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</si>
  <si>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</si>
  <si>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</si>
  <si>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</si>
  <si>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</si>
  <si>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</si>
  <si>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</si>
  <si>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</si>
  <si>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</si>
  <si>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</si>
  <si>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</si>
  <si>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</si>
  <si>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</si>
  <si>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</si>
  <si>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</si>
  <si>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</si>
  <si>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</si>
  <si>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</si>
  <si>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</si>
  <si>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</si>
  <si>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</si>
  <si>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</si>
  <si>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</si>
  <si>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</si>
  <si>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</si>
  <si>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</si>
  <si>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</si>
  <si>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</si>
  <si>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</si>
  <si>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</si>
  <si>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</si>
  <si>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</si>
  <si>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</si>
  <si>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</si>
  <si>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</si>
  <si>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</si>
  <si>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</si>
  <si>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</si>
  <si>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</si>
  <si>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</si>
  <si>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</si>
  <si>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</si>
  <si>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</si>
  <si>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</si>
  <si>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</si>
  <si>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</si>
  <si>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</si>
  <si>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</si>
  <si>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</si>
  <si>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</si>
  <si>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</si>
  <si>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</si>
  <si>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</si>
  <si>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</si>
  <si>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</si>
  <si>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</si>
  <si>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</si>
  <si>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</si>
  <si>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</si>
  <si>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</si>
  <si>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</si>
  <si>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</si>
  <si>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</si>
  <si>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</si>
  <si>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</si>
  <si>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</si>
  <si>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</si>
  <si>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</si>
  <si>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</si>
  <si>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</si>
  <si>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</si>
  <si>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</si>
  <si>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</si>
  <si>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</si>
  <si>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</si>
  <si>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</si>
  <si>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</si>
  <si>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</si>
  <si>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</si>
  <si>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</si>
  <si>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</si>
  <si>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</si>
  <si>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</si>
  <si>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</si>
  <si>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</si>
  <si>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</si>
  <si>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</si>
  <si>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</si>
  <si>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</si>
  <si>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</si>
  <si>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</si>
  <si>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</si>
  <si>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</si>
  <si>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</si>
  <si>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</si>
  <si>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</si>
  <si>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</si>
  <si>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</si>
  <si>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</si>
  <si>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</si>
  <si>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</si>
  <si>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</si>
  <si>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</si>
  <si>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</si>
  <si>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</si>
  <si>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</si>
  <si>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</si>
  <si>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</si>
  <si>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</si>
  <si>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</si>
  <si>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</si>
  <si>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</si>
  <si>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</si>
  <si>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</si>
  <si>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</si>
  <si>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</si>
  <si>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</si>
  <si>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</si>
  <si>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</si>
  <si>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</si>
  <si>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</si>
  <si>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</si>
  <si>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</si>
  <si>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</si>
  <si>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</si>
  <si>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</si>
  <si>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</si>
  <si>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</si>
  <si>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</si>
  <si>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</si>
  <si>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</si>
  <si>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</si>
  <si>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</si>
  <si>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</si>
  <si>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</si>
  <si>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</si>
  <si>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</si>
  <si>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</si>
  <si>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</si>
  <si>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</si>
  <si>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</si>
  <si>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</si>
  <si>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</si>
  <si>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</si>
  <si>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</si>
  <si>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</si>
  <si>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</si>
  <si>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</si>
  <si>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</si>
  <si>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</si>
  <si>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</si>
  <si>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</si>
  <si>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</si>
  <si>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</si>
  <si>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</si>
  <si>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</si>
  <si>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</si>
  <si>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</si>
  <si>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</si>
  <si>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</si>
  <si>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</si>
  <si>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</si>
  <si>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</si>
  <si>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</si>
  <si>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</si>
  <si>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</si>
  <si>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</si>
  <si>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</si>
  <si>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</si>
  <si>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</si>
  <si>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</si>
  <si>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</si>
  <si>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</si>
  <si>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</si>
  <si>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</si>
  <si>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</si>
  <si>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</si>
  <si>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</si>
  <si>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</si>
  <si>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</si>
  <si>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</si>
  <si>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</si>
  <si>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</si>
  <si>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</si>
  <si>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</si>
  <si>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</si>
  <si>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</si>
  <si>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</si>
  <si>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</si>
  <si>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</si>
  <si>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</si>
  <si>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</si>
  <si>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</si>
  <si>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</si>
  <si>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</si>
  <si>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</si>
  <si>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</si>
  <si>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</si>
  <si>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</si>
  <si>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</si>
  <si>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</si>
  <si>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</si>
  <si>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</si>
  <si>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</si>
  <si>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</si>
  <si>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</si>
  <si>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</si>
  <si>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</si>
  <si>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</si>
  <si>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</si>
  <si>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</si>
  <si>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</si>
  <si>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</si>
  <si>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</si>
  <si>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</si>
  <si>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</si>
  <si>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</si>
  <si>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</si>
  <si>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</si>
  <si>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</si>
  <si>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</si>
  <si>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</si>
  <si>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</si>
  <si>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</si>
  <si>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</si>
  <si>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</si>
  <si>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</si>
  <si>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</si>
  <si>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</si>
  <si>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</si>
  <si>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</si>
  <si>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</si>
  <si>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</si>
  <si>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</si>
  <si>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</si>
  <si>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</si>
  <si>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</si>
  <si>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</si>
  <si>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</si>
  <si>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</si>
  <si>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</si>
  <si>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</si>
  <si>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</si>
  <si>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</si>
  <si>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</si>
  <si>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</si>
  <si>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</si>
  <si>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</si>
  <si>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</si>
  <si>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</si>
  <si>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</si>
  <si>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</si>
  <si>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</si>
  <si>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</si>
  <si>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</si>
  <si>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</si>
  <si>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</si>
  <si>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</si>
  <si>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</si>
  <si>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</si>
  <si>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</si>
  <si>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</si>
  <si>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</si>
  <si>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</si>
  <si>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</si>
  <si>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</si>
  <si>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</si>
  <si>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</si>
  <si>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</si>
  <si>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</si>
  <si>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</si>
  <si>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</si>
  <si>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</si>
  <si>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</si>
  <si>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</si>
  <si>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</si>
  <si>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</si>
  <si>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</si>
  <si>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</si>
  <si>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</si>
  <si>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</si>
  <si>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</si>
  <si>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</si>
  <si>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</si>
  <si>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</si>
  <si>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</si>
  <si>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</si>
  <si>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</si>
  <si>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</si>
  <si>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</si>
  <si>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</si>
  <si>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</si>
  <si>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</si>
  <si>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</si>
  <si>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</si>
  <si>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</si>
  <si>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</si>
  <si>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</si>
  <si>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</si>
  <si>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</si>
  <si>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</si>
  <si>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</si>
  <si>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</si>
  <si>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</si>
  <si>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</si>
  <si>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</si>
  <si>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</si>
  <si>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</si>
  <si>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</si>
  <si>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</si>
  <si>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</si>
  <si>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</si>
  <si>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</si>
  <si>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</si>
  <si>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</si>
  <si>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</si>
  <si>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</si>
  <si>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</si>
  <si>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</si>
  <si>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</si>
  <si>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</si>
  <si>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</si>
  <si>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</si>
  <si>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</si>
  <si>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</si>
  <si>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</si>
  <si>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</si>
  <si>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</si>
  <si>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</si>
  <si>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</si>
  <si>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</si>
  <si>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</si>
  <si>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</si>
  <si>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</si>
  <si>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</si>
  <si>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</si>
  <si>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</si>
  <si>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</si>
  <si>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</si>
  <si>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</si>
  <si>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</si>
  <si>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</si>
  <si>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</si>
  <si>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</si>
  <si>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</si>
  <si>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</si>
  <si>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</si>
  <si>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</si>
  <si>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</si>
  <si>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</si>
  <si>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</si>
  <si>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</si>
  <si>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</si>
  <si>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</si>
  <si>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</si>
  <si>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</si>
  <si>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</si>
  <si>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</si>
  <si>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</si>
  <si>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</si>
  <si>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</si>
  <si>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</si>
  <si>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</si>
  <si>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</si>
  <si>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</si>
  <si>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</si>
  <si>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</si>
  <si>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</si>
  <si>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</si>
  <si>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</si>
  <si>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</si>
  <si>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</si>
  <si>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</si>
  <si>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</si>
  <si>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</si>
  <si>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</si>
  <si>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</si>
  <si>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</si>
  <si>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</si>
  <si>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</si>
  <si>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</si>
  <si>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</si>
  <si>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</si>
  <si>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</si>
  <si>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</si>
  <si>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</si>
  <si>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</si>
  <si>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</si>
  <si>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</si>
  <si>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</si>
  <si>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</si>
  <si>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</si>
  <si>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</si>
  <si>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</si>
  <si>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</si>
  <si>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</si>
  <si>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</si>
  <si>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</si>
  <si>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</si>
  <si>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</si>
  <si>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</si>
  <si>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</si>
  <si>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</si>
  <si>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</si>
  <si>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</si>
  <si>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</si>
  <si>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</si>
  <si>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</si>
  <si>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</si>
  <si>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</si>
  <si>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</si>
  <si>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</si>
  <si>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</si>
  <si>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</si>
  <si>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</si>
  <si>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</si>
  <si>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</si>
  <si>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</si>
  <si>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</si>
  <si>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</si>
  <si>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</si>
  <si>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</si>
  <si>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</si>
  <si>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</si>
  <si>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</si>
  <si>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</si>
  <si>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</si>
  <si>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</si>
  <si>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</si>
  <si>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</si>
  <si>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</si>
  <si>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</si>
  <si>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</si>
  <si>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</si>
  <si>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</si>
  <si>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</si>
  <si>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</si>
  <si>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</si>
  <si>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</si>
  <si>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</si>
  <si>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</si>
  <si>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</si>
  <si>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</si>
  <si>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</si>
  <si>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</si>
  <si>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</si>
  <si>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</si>
  <si>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</si>
  <si>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</si>
  <si>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</si>
  <si>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</si>
  <si>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</si>
  <si>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</si>
  <si>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</si>
  <si>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</si>
  <si>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</si>
  <si>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</si>
  <si>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</si>
  <si>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</si>
  <si>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</si>
  <si>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</si>
  <si>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</si>
  <si>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</si>
  <si>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</si>
  <si>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</si>
  <si>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</si>
  <si>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</si>
  <si>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</si>
  <si>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</si>
  <si>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</si>
  <si>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</si>
  <si>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</si>
  <si>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</si>
  <si>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</si>
  <si>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</si>
  <si>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</si>
  <si>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</si>
  <si>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</si>
  <si>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</si>
  <si>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</si>
  <si>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</si>
  <si>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</si>
  <si>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</si>
  <si>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</si>
  <si>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</si>
  <si>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</si>
  <si>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</si>
  <si>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</si>
  <si>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</si>
  <si>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</si>
  <si>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</si>
  <si>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</si>
  <si>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</si>
  <si>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</si>
  <si>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</si>
  <si>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</si>
  <si>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</si>
  <si>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</si>
  <si>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</si>
  <si>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</si>
  <si>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</si>
  <si>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</si>
  <si>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</si>
  <si>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</si>
  <si>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</si>
  <si>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</si>
  <si>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</si>
  <si>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</si>
  <si>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</si>
  <si>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</si>
  <si>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</si>
  <si>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</si>
  <si>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</si>
  <si>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</si>
  <si>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</si>
  <si>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</si>
  <si>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</si>
  <si>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</si>
  <si>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</si>
  <si>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</si>
  <si>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</si>
  <si>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</si>
  <si>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</si>
  <si>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</si>
  <si>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</si>
  <si>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</si>
  <si>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</si>
  <si>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</si>
  <si>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</si>
  <si>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</si>
  <si>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</si>
  <si>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</si>
  <si>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</si>
  <si>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</si>
  <si>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</si>
  <si>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</si>
  <si>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</si>
  <si>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</si>
  <si>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</si>
  <si>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</si>
  <si>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</si>
  <si>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</si>
  <si>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</si>
  <si>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</si>
  <si>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</si>
  <si>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</si>
  <si>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</si>
  <si>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</si>
  <si>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</si>
  <si>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</si>
  <si>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</si>
  <si>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</si>
  <si>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</si>
  <si>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</si>
  <si>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</si>
  <si>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</si>
  <si>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</si>
  <si>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</si>
  <si>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</si>
  <si>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</si>
  <si>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</si>
  <si>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</si>
  <si>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</si>
  <si>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</si>
  <si>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</si>
  <si>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</si>
  <si>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</si>
  <si>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</si>
  <si>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</si>
  <si>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</si>
  <si>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</si>
  <si>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</si>
  <si>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</si>
  <si>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</si>
  <si>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</si>
  <si>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</si>
  <si>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</si>
  <si>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</si>
  <si>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</si>
  <si>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</si>
  <si>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</si>
  <si>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</si>
  <si>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</si>
  <si>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</si>
  <si>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</si>
  <si>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</si>
  <si>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</si>
  <si>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</si>
  <si>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</si>
  <si>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</si>
  <si>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</si>
  <si>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</si>
  <si>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</si>
  <si>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</si>
  <si>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</si>
  <si>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</si>
  <si>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</si>
  <si>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</si>
  <si>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</si>
  <si>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</si>
  <si>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</si>
  <si>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</si>
  <si>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</si>
  <si>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</si>
  <si>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</si>
  <si>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</si>
  <si>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</si>
  <si>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</si>
  <si>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</si>
  <si>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</si>
  <si>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</si>
  <si>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</si>
  <si>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</si>
  <si>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</si>
  <si>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</si>
  <si>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</si>
  <si>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</si>
  <si>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</si>
  <si>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</si>
  <si>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</si>
  <si>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</si>
  <si>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</si>
  <si>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</si>
  <si>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</si>
  <si>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</si>
  <si>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</si>
  <si>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</si>
  <si>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</si>
  <si>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</si>
  <si>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</si>
  <si>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</si>
  <si>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</si>
  <si>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</si>
  <si>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</si>
  <si>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</si>
  <si>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</si>
  <si>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</si>
  <si>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</si>
  <si>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</si>
  <si>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</si>
  <si>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</si>
  <si>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</si>
  <si>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</si>
  <si>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</si>
  <si>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</si>
  <si>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</si>
  <si>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</si>
  <si>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</si>
  <si>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</si>
  <si>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</si>
  <si>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</si>
  <si>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</si>
  <si>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</si>
  <si>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</si>
  <si>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</si>
  <si>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</si>
  <si>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</si>
  <si>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</si>
  <si>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</si>
  <si>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</si>
  <si>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</si>
  <si>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</si>
  <si>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</si>
  <si>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</si>
  <si>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</si>
  <si>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</si>
  <si>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</si>
  <si>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</si>
  <si>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</si>
  <si>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</si>
  <si>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</si>
  <si>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</si>
  <si>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</si>
  <si>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</si>
  <si>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</si>
  <si>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</si>
  <si>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</si>
  <si>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</si>
  <si>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</si>
  <si>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</si>
  <si>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</si>
  <si>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</si>
  <si>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</si>
  <si>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</si>
  <si>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</si>
  <si>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</si>
  <si>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</si>
  <si>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</si>
  <si>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</si>
  <si>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</si>
  <si>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</si>
  <si>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</si>
  <si>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</si>
  <si>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</si>
  <si>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</si>
  <si>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</si>
  <si>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</si>
  <si>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</si>
  <si>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</si>
  <si>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</si>
  <si>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</si>
  <si>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</si>
  <si>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</si>
  <si>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</si>
  <si>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</si>
  <si>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</si>
  <si>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</si>
  <si>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</si>
  <si>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</si>
  <si>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</si>
  <si>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</si>
  <si>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</si>
  <si>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</si>
  <si>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</si>
  <si>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</si>
  <si>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</si>
  <si>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</si>
  <si>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</si>
  <si>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</si>
  <si>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</si>
  <si>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</si>
  <si>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</si>
  <si>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</si>
  <si>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</si>
  <si>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</si>
  <si>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</si>
  <si>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</si>
  <si>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</si>
  <si>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</si>
  <si>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</si>
  <si>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</si>
  <si>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</si>
  <si>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</si>
  <si>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</si>
  <si>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</si>
  <si>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</si>
  <si>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</si>
  <si>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</si>
  <si>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</si>
  <si>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</si>
  <si>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</si>
  <si>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</si>
  <si>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</si>
  <si>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</si>
  <si>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</si>
  <si>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</si>
  <si>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</si>
  <si>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</si>
  <si>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</si>
  <si>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</si>
  <si>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</si>
  <si>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</si>
  <si>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</si>
  <si>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</si>
  <si>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</si>
  <si>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</si>
  <si>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</si>
  <si>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</si>
  <si>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</si>
  <si>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</si>
  <si>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</si>
  <si>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</si>
  <si>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</si>
  <si>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</si>
  <si>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</si>
  <si>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</si>
  <si>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</si>
  <si>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</si>
  <si>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</si>
  <si>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</si>
  <si>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</si>
  <si>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</si>
  <si>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</si>
  <si>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</si>
  <si>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</si>
  <si>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</si>
  <si>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</si>
  <si>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</si>
  <si>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</si>
  <si>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</si>
  <si>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</si>
  <si>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</si>
  <si>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</si>
  <si>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</si>
  <si>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</si>
  <si>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</si>
  <si>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</si>
  <si>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</si>
  <si>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</si>
  <si>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</si>
  <si>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</si>
  <si>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</si>
  <si>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</si>
  <si>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</si>
  <si>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</si>
  <si>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</si>
  <si>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</si>
  <si>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</si>
  <si>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</si>
  <si>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</si>
  <si>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</si>
  <si>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</si>
  <si>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</si>
  <si>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</si>
  <si>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</si>
  <si>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</si>
  <si>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</si>
  <si>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</si>
  <si>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</si>
  <si>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</si>
  <si>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</si>
  <si>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</si>
  <si>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</si>
  <si>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</si>
  <si>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</si>
  <si>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</si>
  <si>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</si>
  <si>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</si>
  <si>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</si>
  <si>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</si>
  <si>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</si>
  <si>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</si>
  <si>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</si>
  <si>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</si>
  <si>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</si>
  <si>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</si>
  <si>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</si>
  <si>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</si>
  <si>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</si>
  <si>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</si>
  <si>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</si>
  <si>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</si>
  <si>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</si>
  <si>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</si>
  <si>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</si>
  <si>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</si>
  <si>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</si>
  <si>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</si>
  <si>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</si>
  <si>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</si>
  <si>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</si>
  <si>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</si>
  <si>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</si>
  <si>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</si>
  <si>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</si>
  <si>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</si>
  <si>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</si>
  <si>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</si>
  <si>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</si>
  <si>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</si>
  <si>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</si>
  <si>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</si>
  <si>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</si>
  <si>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</si>
  <si>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</si>
  <si>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</si>
  <si>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</si>
  <si>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</si>
  <si>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</si>
  <si>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</si>
  <si>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</si>
  <si>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</si>
  <si>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</si>
  <si>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</si>
  <si>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</si>
  <si>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</si>
  <si>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</si>
  <si>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</si>
  <si>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</si>
  <si>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</si>
  <si>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</si>
  <si>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</si>
  <si>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</si>
  <si>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</si>
  <si>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</si>
  <si>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</si>
  <si>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</si>
  <si>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</si>
  <si>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</si>
  <si>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</si>
  <si>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</si>
  <si>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</si>
  <si>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</si>
  <si>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</si>
  <si>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</si>
  <si>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</si>
  <si>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</si>
  <si>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</si>
  <si>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</si>
  <si>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</si>
  <si>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</si>
  <si>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</si>
  <si>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</si>
  <si>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</si>
  <si>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</si>
  <si>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</si>
  <si>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</si>
  <si>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</si>
  <si>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</si>
  <si>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</si>
  <si>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</si>
  <si>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</si>
  <si>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</si>
  <si>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</si>
  <si>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</si>
  <si>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</si>
  <si>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</si>
  <si>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</si>
  <si>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</si>
  <si>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</si>
  <si>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</si>
  <si>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</si>
  <si>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</si>
  <si>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</si>
  <si>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</si>
  <si>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</si>
  <si>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</si>
  <si>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</si>
  <si>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</si>
  <si>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</si>
  <si>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</si>
  <si>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</si>
  <si>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</si>
  <si>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</si>
  <si>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</si>
  <si>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</si>
  <si>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</si>
  <si>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</si>
  <si>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</si>
  <si>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</si>
  <si>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</si>
  <si>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</si>
  <si>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</si>
  <si>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</si>
  <si>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</si>
  <si>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</si>
  <si>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</si>
  <si>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</si>
  <si>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</si>
  <si>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</si>
  <si>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</si>
  <si>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</si>
  <si>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</si>
  <si>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</si>
  <si>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</si>
  <si>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</si>
  <si>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</si>
  <si>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</si>
  <si>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</si>
  <si>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</si>
  <si>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</si>
  <si>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</si>
  <si>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</si>
  <si>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</si>
  <si>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</si>
  <si>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</si>
  <si>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</si>
  <si>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</si>
  <si>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</si>
  <si>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</si>
  <si>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</si>
  <si>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</si>
  <si>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</si>
  <si>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</si>
  <si>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</si>
  <si>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</si>
  <si>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</si>
  <si>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</si>
  <si>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</si>
  <si>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</si>
  <si>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</si>
  <si>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</si>
  <si>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</si>
  <si>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</si>
  <si>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</si>
  <si>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</si>
  <si>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</si>
  <si>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</si>
  <si>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</si>
  <si>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</si>
  <si>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</si>
  <si>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</si>
  <si>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</si>
  <si>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</si>
  <si>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</si>
  <si>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</si>
  <si>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</si>
  <si>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</si>
  <si>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</si>
  <si>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</si>
  <si>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</si>
  <si>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</si>
  <si>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</si>
  <si>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</si>
  <si>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</si>
  <si>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</si>
  <si>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</si>
  <si>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</si>
  <si>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</si>
  <si>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</si>
  <si>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</si>
  <si>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</si>
  <si>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</si>
  <si>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</si>
  <si>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</si>
  <si>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</si>
  <si>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</si>
  <si>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</si>
  <si>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</si>
  <si>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</si>
  <si>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</si>
  <si>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</si>
  <si>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</si>
  <si>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</si>
  <si>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</si>
  <si>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</si>
  <si>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</si>
  <si>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</si>
  <si>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</si>
  <si>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</si>
  <si>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</si>
  <si>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</si>
  <si>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</si>
  <si>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</si>
  <si>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</si>
  <si>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</si>
  <si>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</si>
  <si>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</si>
  <si>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</si>
  <si>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</si>
  <si>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</si>
  <si>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</si>
  <si>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</si>
  <si>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</si>
  <si>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</si>
  <si>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</si>
  <si>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</si>
  <si>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</si>
  <si>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</si>
  <si>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</si>
  <si>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</si>
  <si>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</si>
  <si>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</si>
  <si>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</si>
  <si>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</si>
  <si>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</si>
  <si>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</si>
  <si>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</si>
  <si>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</si>
  <si>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</si>
  <si>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</si>
  <si>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</si>
  <si>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</si>
  <si>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</si>
  <si>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</si>
  <si>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</si>
  <si>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</si>
  <si>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</si>
  <si>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</si>
  <si>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</si>
  <si>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</si>
  <si>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</si>
  <si>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</si>
  <si>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</si>
  <si>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</si>
  <si>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</si>
  <si>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</si>
  <si>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</si>
  <si>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</si>
  <si>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</si>
  <si>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</si>
  <si>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</si>
  <si>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</si>
  <si>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</si>
  <si>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</si>
  <si>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</si>
  <si>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</si>
  <si>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</si>
  <si>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</si>
  <si>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</si>
  <si>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</si>
  <si>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</si>
  <si>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</si>
  <si>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</si>
  <si>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</si>
  <si>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</si>
  <si>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</si>
  <si>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</si>
  <si>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</si>
  <si>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</si>
  <si>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</si>
  <si>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</si>
  <si>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</si>
  <si>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</si>
  <si>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</si>
  <si>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</si>
  <si>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</si>
  <si>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</si>
  <si>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</si>
  <si>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</si>
  <si>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</si>
  <si>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</si>
  <si>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</si>
  <si>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</si>
  <si>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</si>
  <si>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</si>
  <si>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</si>
  <si>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</si>
  <si>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</si>
  <si>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</si>
  <si>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</si>
  <si>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</si>
  <si>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</si>
  <si>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</si>
  <si>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</si>
  <si>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</si>
  <si>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</si>
  <si>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</si>
  <si>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</si>
  <si>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</si>
  <si>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</si>
  <si>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</si>
  <si>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</si>
  <si>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</si>
  <si>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</si>
  <si>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</si>
  <si>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</si>
  <si>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</si>
  <si>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</si>
  <si>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</si>
  <si>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</si>
  <si>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</si>
  <si>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</si>
  <si>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</si>
  <si>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</si>
  <si>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</si>
  <si>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</si>
  <si>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</si>
  <si>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</si>
  <si>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</si>
  <si>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</si>
  <si>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</si>
  <si>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</si>
  <si>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</si>
  <si>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</si>
  <si>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</si>
  <si>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</si>
  <si>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</si>
  <si>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</si>
  <si>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</si>
  <si>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</si>
  <si>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</si>
  <si>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</si>
  <si>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</si>
  <si>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</si>
  <si>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</si>
  <si>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</si>
  <si>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</si>
  <si>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</si>
  <si>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</si>
  <si>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</si>
  <si>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</si>
  <si>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</si>
  <si>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</si>
  <si>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</si>
  <si>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</si>
  <si>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</si>
  <si>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</si>
  <si>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</si>
  <si>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</si>
  <si>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</si>
  <si>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</si>
  <si>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</si>
  <si>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</si>
  <si>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</si>
  <si>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</si>
  <si>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</si>
  <si>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</si>
  <si>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</si>
  <si>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</si>
  <si>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</si>
  <si>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</si>
  <si>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</si>
  <si>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</si>
  <si>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</si>
  <si>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</si>
  <si>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</si>
  <si>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</si>
  <si>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</si>
  <si>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</si>
  <si>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</si>
  <si>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</si>
  <si>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</si>
  <si>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</si>
  <si>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</si>
  <si>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</si>
  <si>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</si>
  <si>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</si>
  <si>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</si>
  <si>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</si>
  <si>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</si>
  <si>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</si>
  <si>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</si>
  <si>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</si>
  <si>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</si>
  <si>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</si>
  <si>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</si>
  <si>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</si>
  <si>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</si>
  <si>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</si>
  <si>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</si>
  <si>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</si>
  <si>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</si>
  <si>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</si>
  <si>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</si>
  <si>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</si>
  <si>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</si>
  <si>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</si>
  <si>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</si>
  <si>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</si>
  <si>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</si>
  <si>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</si>
  <si>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</si>
  <si>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</si>
  <si>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</si>
  <si>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</si>
  <si>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</si>
  <si>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</si>
  <si>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</si>
  <si>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</si>
  <si>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</si>
  <si>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</si>
  <si>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</si>
  <si>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</si>
  <si>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</si>
  <si>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</si>
  <si>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</si>
  <si>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</si>
  <si>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</si>
  <si>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</si>
  <si>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</si>
  <si>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</si>
  <si>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</si>
  <si>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</si>
  <si>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</si>
  <si>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</si>
  <si>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</si>
  <si>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</si>
  <si>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</si>
  <si>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</si>
  <si>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</si>
  <si>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</si>
  <si>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</si>
  <si>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</si>
  <si>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</si>
  <si>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</si>
  <si>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</si>
  <si>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</si>
  <si>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</si>
  <si>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</si>
  <si>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</si>
  <si>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</si>
  <si>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</si>
  <si>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</si>
  <si>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</si>
  <si>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</si>
  <si>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</si>
  <si>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</si>
  <si>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</si>
  <si>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</si>
  <si>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</si>
  <si>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</si>
  <si>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</si>
  <si>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</si>
  <si>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</si>
  <si>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</si>
  <si>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</si>
  <si>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</si>
  <si>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</si>
  <si>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</si>
  <si>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</si>
  <si>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</si>
  <si>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</si>
  <si>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</si>
  <si>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</si>
  <si>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</si>
  <si>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</si>
  <si>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</si>
  <si>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</si>
  <si>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</si>
  <si>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</si>
  <si>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</si>
  <si>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</si>
  <si>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</si>
  <si>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</si>
  <si>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</si>
  <si>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</si>
  <si>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</si>
  <si>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</si>
  <si>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</si>
  <si>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</si>
  <si>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</si>
  <si>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</si>
  <si>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</si>
  <si>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</si>
  <si>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</si>
  <si>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</si>
  <si>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</si>
  <si>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</si>
  <si>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</si>
  <si>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</si>
  <si>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</si>
  <si>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</si>
  <si>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</si>
  <si>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</si>
  <si>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</si>
  <si>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</si>
  <si>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</si>
  <si>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</si>
  <si>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</si>
  <si>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</si>
  <si>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</si>
  <si>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</si>
  <si>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</si>
  <si>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</si>
  <si>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</si>
  <si>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</si>
  <si>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</si>
  <si>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</si>
  <si>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</si>
  <si>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</si>
  <si>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</si>
  <si>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</si>
  <si>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</si>
  <si>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</si>
  <si>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</si>
  <si>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</si>
  <si>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</si>
  <si>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</si>
  <si>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</si>
  <si>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</si>
  <si>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</si>
  <si>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</si>
  <si>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</si>
  <si>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</si>
  <si>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</si>
  <si>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</si>
  <si>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</si>
  <si>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</si>
  <si>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</si>
  <si>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</si>
  <si>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</si>
  <si>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</si>
  <si>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</si>
  <si>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</si>
  <si>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</si>
  <si>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</si>
  <si>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</si>
  <si>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</si>
  <si>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</si>
  <si>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</si>
  <si>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</si>
  <si>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</si>
  <si>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</si>
  <si>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</si>
  <si>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</si>
  <si>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</si>
  <si>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</si>
  <si>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</si>
  <si>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</si>
  <si>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</si>
  <si>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</si>
  <si>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</si>
  <si>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</si>
  <si>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</si>
  <si>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</si>
  <si>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</si>
  <si>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</si>
  <si>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</si>
  <si>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</si>
  <si>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</si>
  <si>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</si>
  <si>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</si>
  <si>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</si>
  <si>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</si>
  <si>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</si>
  <si>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</si>
  <si>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</si>
  <si>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</si>
  <si>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</si>
  <si>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</si>
  <si>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</si>
  <si>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</si>
  <si>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</si>
  <si>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</si>
  <si>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</si>
  <si>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</si>
  <si>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</si>
  <si>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</si>
  <si>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</si>
  <si>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</si>
  <si>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</si>
  <si>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</si>
  <si>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</si>
  <si>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</si>
  <si>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</si>
  <si>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</si>
  <si>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</si>
  <si>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</si>
  <si>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</si>
  <si>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</si>
  <si>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</si>
  <si>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</si>
  <si>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</si>
  <si>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</si>
  <si>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</si>
  <si>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</si>
  <si>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</si>
  <si>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</si>
  <si>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</si>
  <si>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</si>
  <si>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</si>
  <si>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</si>
  <si>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</si>
  <si>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</si>
  <si>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</si>
  <si>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</si>
  <si>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</si>
  <si>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</si>
  <si>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</si>
  <si>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</si>
  <si>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</si>
  <si>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</si>
  <si>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</si>
  <si>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</si>
  <si>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</si>
  <si>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</si>
  <si>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</si>
  <si>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</si>
  <si>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</si>
  <si>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</si>
  <si>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</si>
  <si>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</si>
  <si>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</si>
  <si>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</si>
  <si>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</si>
  <si>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</si>
  <si>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</si>
  <si>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</si>
  <si>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</si>
  <si>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</si>
  <si>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</si>
  <si>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</si>
  <si>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</si>
  <si>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</si>
  <si>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</si>
  <si>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</si>
  <si>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</si>
  <si>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</si>
  <si>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</si>
  <si>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</si>
  <si>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</si>
  <si>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</si>
  <si>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</si>
  <si>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</si>
  <si>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</si>
  <si>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</si>
  <si>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</si>
  <si>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</si>
  <si>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</si>
  <si>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</si>
  <si>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</si>
  <si>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</si>
  <si>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</si>
  <si>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</si>
  <si>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</si>
  <si>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</si>
  <si>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</si>
  <si>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</si>
  <si>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</si>
  <si>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</si>
  <si>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</si>
  <si>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</si>
  <si>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</si>
  <si>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</si>
  <si>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</si>
  <si>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</si>
  <si>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</si>
  <si>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</si>
  <si>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</si>
  <si>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</si>
  <si>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</si>
  <si>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</si>
  <si>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</si>
  <si>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</si>
  <si>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</si>
  <si>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</si>
  <si>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</si>
  <si>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</si>
  <si>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</si>
  <si>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</si>
  <si>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</si>
  <si>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</si>
  <si>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</si>
  <si>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</si>
  <si>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</si>
  <si>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</si>
  <si>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</si>
  <si>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</si>
  <si>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</si>
  <si>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</si>
  <si>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</si>
  <si>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</si>
  <si>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</si>
  <si>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</si>
  <si>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</si>
  <si>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</si>
  <si>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</si>
  <si>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</si>
  <si>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</si>
  <si>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</si>
  <si>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</si>
  <si>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</si>
  <si>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</si>
  <si>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</si>
  <si>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</si>
  <si>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</si>
  <si>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</si>
  <si>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</si>
  <si>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</si>
  <si>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</si>
  <si>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</si>
  <si>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</si>
  <si>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</si>
  <si>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</si>
  <si>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</si>
  <si>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</si>
  <si>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</si>
  <si>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</si>
  <si>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</si>
  <si>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</si>
  <si>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</si>
  <si>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</si>
  <si>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</si>
  <si>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</si>
  <si>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</si>
  <si>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</si>
  <si>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</si>
  <si>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</si>
  <si>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</si>
  <si>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</si>
  <si>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</si>
  <si>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</si>
  <si>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</si>
  <si>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</si>
  <si>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</si>
  <si>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</si>
  <si>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</si>
  <si>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</si>
  <si>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</si>
  <si>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</si>
  <si>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</si>
  <si>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</si>
  <si>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</si>
  <si>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</si>
  <si>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</si>
  <si>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</si>
  <si>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</si>
  <si>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</si>
  <si>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</si>
  <si>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</si>
  <si>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</si>
  <si>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</si>
  <si>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</si>
  <si>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</si>
  <si>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</si>
  <si>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</si>
  <si>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</si>
  <si>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</si>
  <si>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</si>
  <si>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</si>
  <si>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</si>
  <si>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</si>
  <si>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</si>
  <si>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</si>
  <si>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</si>
  <si>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</si>
  <si>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</si>
  <si>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</si>
  <si>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</si>
  <si>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</si>
  <si>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</si>
  <si>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</si>
  <si>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</si>
  <si>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</si>
  <si>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</si>
  <si>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</si>
  <si>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</si>
  <si>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</si>
  <si>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</si>
  <si>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</si>
  <si>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</si>
  <si>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</si>
  <si>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</si>
  <si>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</si>
  <si>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</si>
  <si>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</si>
  <si>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</si>
  <si>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</si>
  <si>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</si>
  <si>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</si>
  <si>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</si>
  <si>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</si>
  <si>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</si>
  <si>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</si>
  <si>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</si>
  <si>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</si>
  <si>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</si>
  <si>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</si>
  <si>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</si>
  <si>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</si>
  <si>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</si>
  <si>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</si>
  <si>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</si>
  <si>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</si>
  <si>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</si>
  <si>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</si>
  <si>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</si>
  <si>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</si>
  <si>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</si>
  <si>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</si>
  <si>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</si>
  <si>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</si>
  <si>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</si>
  <si>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</si>
  <si>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</si>
  <si>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</si>
  <si>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</si>
  <si>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</si>
  <si>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</si>
  <si>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</si>
  <si>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</si>
  <si>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</si>
  <si>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</si>
  <si>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</si>
  <si>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</si>
  <si>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</si>
  <si>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</si>
  <si>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</si>
  <si>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</si>
  <si>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</si>
  <si>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</si>
  <si>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</si>
  <si>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</si>
  <si>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</si>
  <si>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</si>
  <si>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</si>
  <si>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</si>
  <si>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</si>
  <si>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</si>
  <si>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</si>
  <si>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</si>
  <si>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</si>
  <si>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</si>
  <si>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</si>
  <si>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</si>
  <si>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</si>
  <si>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</si>
  <si>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</si>
  <si>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</si>
  <si>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</si>
  <si>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</si>
  <si>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</si>
  <si>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</si>
  <si>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</si>
  <si>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</si>
  <si>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</si>
  <si>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</si>
  <si>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</si>
  <si>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</si>
  <si>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</si>
  <si>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</si>
  <si>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</si>
  <si>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</si>
  <si>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</si>
  <si>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</si>
  <si>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</si>
  <si>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</si>
  <si>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</si>
  <si>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</si>
  <si>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</si>
  <si>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</si>
  <si>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</si>
  <si>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</si>
  <si>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</si>
  <si>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</si>
  <si>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</si>
  <si>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</si>
  <si>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</si>
  <si>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</si>
  <si>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</si>
  <si>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</si>
  <si>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</si>
  <si>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</si>
  <si>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</si>
  <si>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</si>
  <si>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</si>
  <si>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</si>
  <si>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</si>
  <si>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</si>
  <si>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</si>
  <si>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</si>
  <si>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</si>
  <si>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</si>
  <si>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</si>
  <si>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</si>
  <si>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</si>
  <si>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</si>
  <si>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</si>
  <si>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</si>
  <si>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</si>
  <si>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</si>
  <si>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</si>
  <si>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</si>
  <si>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</si>
  <si>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</si>
  <si>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</si>
  <si>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</si>
  <si>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</si>
  <si>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</si>
  <si>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</si>
  <si>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</si>
  <si>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</si>
  <si>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</si>
  <si>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</si>
  <si>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</si>
  <si>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</si>
  <si>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</si>
  <si>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</si>
  <si>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</si>
  <si>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</si>
  <si>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</si>
  <si>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</si>
  <si>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</si>
  <si>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</si>
  <si>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</si>
  <si>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</si>
  <si>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</si>
  <si>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</si>
  <si>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</si>
  <si>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</si>
  <si>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</si>
  <si>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</si>
  <si>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</si>
  <si>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</si>
  <si>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</si>
  <si>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</si>
  <si>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</si>
  <si>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</si>
  <si>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</si>
  <si>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</si>
  <si>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</si>
  <si>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</si>
  <si>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</si>
  <si>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</si>
  <si>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</si>
  <si>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</si>
  <si>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</si>
  <si>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</si>
  <si>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</si>
  <si>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</si>
  <si>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</si>
  <si>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</si>
  <si>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</si>
  <si>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</si>
  <si>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</si>
  <si>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</si>
  <si>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</si>
  <si>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</si>
  <si>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</si>
  <si>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</si>
  <si>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</si>
  <si>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</si>
  <si>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</si>
  <si>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</si>
  <si>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</si>
  <si>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</si>
  <si>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</si>
  <si>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</si>
  <si>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</si>
  <si>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</si>
  <si>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</si>
  <si>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</si>
  <si>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</si>
  <si>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</si>
  <si>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</si>
  <si>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</si>
  <si>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</si>
  <si>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</si>
  <si>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</si>
  <si>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</si>
  <si>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</si>
  <si>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</si>
  <si>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</si>
  <si>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</si>
  <si>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</si>
  <si>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</si>
  <si>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</si>
  <si>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</si>
  <si>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</si>
  <si>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</si>
  <si>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</si>
  <si>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</si>
  <si>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</si>
  <si>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</si>
  <si>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</si>
  <si>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</si>
  <si>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</si>
  <si>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</si>
  <si>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</si>
  <si>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</si>
  <si>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</si>
  <si>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</si>
  <si>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</si>
  <si>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</si>
  <si>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</si>
  <si>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</si>
  <si>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</si>
  <si>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</si>
  <si>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</si>
  <si>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</si>
  <si>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</si>
  <si>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</si>
  <si>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</si>
  <si>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</si>
  <si>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</si>
  <si>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</si>
  <si>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</si>
  <si>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</si>
  <si>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</si>
  <si>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</si>
  <si>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</si>
  <si>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</si>
  <si>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</si>
  <si>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</si>
  <si>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</si>
  <si>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</si>
  <si>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</si>
  <si>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</si>
  <si>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</si>
  <si>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</si>
  <si>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</si>
  <si>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</si>
  <si>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</si>
  <si>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</si>
  <si>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</si>
  <si>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</si>
  <si>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</si>
  <si>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</si>
  <si>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</si>
  <si>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</si>
  <si>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</si>
  <si>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</si>
  <si>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</si>
  <si>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</si>
  <si>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</si>
  <si>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</si>
  <si>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</si>
  <si>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</si>
  <si>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</si>
  <si>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</si>
  <si>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</si>
  <si>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</si>
  <si>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</si>
  <si>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</si>
  <si>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</si>
  <si>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</si>
  <si>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</si>
  <si>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</si>
  <si>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</si>
  <si>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</si>
  <si>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</si>
  <si>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</si>
  <si>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</si>
  <si>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</si>
  <si>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</si>
  <si>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</si>
  <si>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</si>
  <si>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</si>
  <si>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</si>
  <si>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</si>
  <si>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</si>
  <si>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</si>
  <si>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</si>
  <si>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</si>
  <si>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</si>
  <si>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</si>
  <si>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</si>
  <si>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</si>
  <si>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</si>
  <si>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</si>
  <si>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</si>
  <si>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</si>
  <si>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</si>
  <si>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</si>
  <si>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</si>
  <si>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</si>
  <si>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</si>
  <si>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</si>
  <si>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</si>
  <si>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</si>
  <si>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</si>
  <si>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</si>
  <si>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</si>
  <si>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</si>
  <si>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</si>
  <si>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</si>
  <si>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</si>
  <si>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</si>
  <si>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</si>
  <si>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</si>
  <si>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</si>
  <si>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</si>
  <si>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</si>
  <si>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</si>
  <si>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</si>
  <si>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</si>
  <si>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</si>
  <si>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</si>
  <si>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</si>
  <si>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</si>
  <si>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</si>
  <si>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</si>
  <si>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</si>
  <si>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</si>
  <si>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</si>
  <si>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</si>
  <si>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</si>
  <si>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</si>
  <si>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</si>
  <si>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</si>
  <si>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</si>
  <si>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</si>
  <si>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</si>
  <si>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</si>
  <si>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</si>
  <si>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</si>
  <si>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</si>
  <si>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</si>
  <si>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</si>
  <si>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</si>
  <si>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</si>
  <si>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</si>
  <si>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</si>
  <si>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</si>
  <si>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</si>
  <si>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</si>
  <si>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</si>
  <si>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</si>
  <si>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</si>
  <si>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</si>
  <si>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</si>
  <si>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</si>
  <si>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</si>
  <si>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</si>
  <si>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</si>
  <si>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</si>
  <si>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</si>
  <si>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</si>
  <si>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</si>
  <si>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</si>
  <si>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</si>
  <si>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</si>
  <si>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</si>
  <si>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</si>
  <si>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</si>
  <si>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</si>
  <si>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</si>
  <si>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</si>
  <si>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</si>
  <si>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</si>
  <si>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</si>
  <si>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</si>
  <si>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</si>
  <si>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</si>
  <si>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</si>
  <si>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</si>
  <si>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</si>
  <si>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</si>
  <si>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</si>
  <si>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</si>
  <si>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</si>
  <si>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</si>
  <si>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</si>
  <si>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</si>
  <si>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</si>
  <si>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</si>
  <si>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</si>
  <si>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</si>
  <si>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</si>
  <si>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</si>
  <si>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</si>
  <si>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</si>
  <si>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</si>
  <si>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</si>
  <si>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</si>
  <si>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</si>
  <si>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</si>
  <si>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</si>
  <si>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</si>
  <si>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</si>
  <si>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</si>
  <si>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</si>
  <si>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</si>
  <si>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</si>
  <si>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</si>
  <si>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</si>
  <si>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</si>
  <si>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</si>
  <si>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</si>
  <si>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</si>
  <si>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</si>
  <si>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</si>
  <si>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</si>
  <si>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</si>
  <si>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</si>
  <si>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</si>
  <si>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</si>
  <si>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</si>
  <si>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</si>
  <si>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</si>
  <si>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</si>
  <si>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</si>
  <si>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</si>
  <si>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</si>
  <si>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</si>
  <si>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</si>
  <si>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</si>
  <si>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</si>
  <si>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</si>
  <si>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</si>
  <si>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</si>
  <si>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</si>
  <si>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</si>
  <si>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</si>
  <si>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</si>
  <si>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</si>
  <si>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</si>
  <si>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</si>
  <si>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</si>
  <si>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</si>
  <si>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</si>
  <si>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</si>
  <si>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</si>
  <si>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</si>
  <si>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</si>
  <si>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</si>
  <si>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</si>
  <si>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</si>
  <si>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</si>
  <si>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</si>
  <si>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</si>
  <si>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</si>
  <si>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</si>
  <si>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</si>
  <si>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</si>
  <si>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</si>
  <si>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</si>
  <si>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</si>
  <si>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</si>
  <si>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</si>
  <si>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</si>
  <si>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</si>
  <si>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</si>
  <si>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</si>
  <si>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</si>
  <si>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</si>
  <si>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</si>
  <si>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</si>
  <si>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</si>
  <si>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</si>
  <si>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</si>
  <si>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</si>
  <si>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</si>
  <si>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</si>
  <si>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</si>
  <si>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</si>
  <si>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</si>
  <si>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</si>
  <si>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</si>
  <si>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</si>
  <si>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</si>
  <si>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</si>
  <si>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</si>
  <si>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</si>
  <si>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</si>
  <si>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</si>
  <si>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</si>
  <si>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</si>
  <si>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</si>
  <si>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</si>
  <si>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</si>
  <si>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</si>
  <si>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</si>
  <si>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</si>
  <si>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</si>
  <si>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</si>
  <si>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</si>
  <si>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</si>
  <si>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</si>
  <si>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</si>
  <si>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</si>
  <si>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</si>
  <si>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</si>
  <si>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</si>
  <si>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</si>
  <si>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</si>
  <si>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</si>
  <si>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</si>
  <si>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</si>
  <si>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</si>
  <si>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</si>
  <si>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</si>
  <si>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</si>
  <si>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</si>
  <si>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</si>
  <si>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</si>
  <si>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</si>
  <si>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</si>
  <si>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</si>
  <si>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</si>
  <si>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</si>
  <si>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</si>
  <si>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</si>
  <si>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</si>
  <si>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</si>
  <si>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</si>
  <si>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</si>
  <si>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</si>
  <si>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</si>
  <si>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</si>
  <si>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</si>
  <si>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</si>
  <si>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</si>
  <si>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</si>
  <si>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</si>
  <si>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</si>
  <si>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</si>
  <si>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</si>
  <si>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</si>
  <si>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</si>
  <si>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</si>
  <si>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</si>
  <si>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</si>
  <si>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</si>
  <si>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</si>
  <si>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</si>
  <si>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</si>
  <si>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</si>
  <si>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</si>
  <si>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</si>
  <si>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</si>
  <si>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</si>
  <si>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</si>
  <si>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</si>
  <si>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</si>
  <si>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</si>
  <si>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</si>
  <si>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</si>
  <si>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</si>
  <si>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</si>
  <si>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</si>
  <si>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</si>
  <si>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</si>
  <si>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</si>
  <si>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</si>
  <si>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</si>
  <si>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</si>
  <si>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</si>
  <si>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</si>
  <si>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</si>
  <si>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</si>
  <si>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</si>
  <si>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</si>
  <si>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</si>
  <si>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</si>
  <si>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</si>
  <si>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</si>
  <si>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</si>
  <si>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</si>
  <si>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</si>
  <si>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</si>
  <si>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</si>
  <si>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</si>
  <si>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</si>
  <si>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</si>
  <si>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</si>
  <si>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</si>
  <si>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</si>
  <si>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</si>
  <si>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</si>
  <si>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</si>
  <si>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</si>
  <si>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</si>
  <si>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</si>
  <si>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</si>
  <si>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</si>
  <si>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</si>
  <si>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</si>
  <si>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</si>
  <si>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</si>
  <si>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</si>
  <si>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</si>
  <si>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</si>
  <si>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</si>
  <si>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</si>
  <si>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</si>
  <si>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</si>
  <si>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</si>
  <si>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</si>
  <si>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</si>
  <si>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</si>
  <si>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</si>
  <si>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</si>
  <si>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</si>
  <si>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</si>
  <si>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</si>
  <si>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</si>
  <si>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</si>
  <si>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</si>
  <si>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</si>
  <si>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</si>
  <si>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</si>
  <si>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</si>
  <si>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</si>
  <si>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</si>
  <si>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</si>
  <si>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</si>
  <si>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</si>
  <si>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</si>
  <si>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</si>
  <si>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</si>
  <si>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</si>
  <si>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</si>
  <si>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</si>
  <si>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</si>
  <si>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</si>
  <si>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</si>
  <si>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</si>
  <si>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</si>
  <si>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</si>
  <si>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</si>
  <si>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</si>
  <si>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</si>
  <si>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</si>
  <si>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</si>
  <si>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</si>
  <si>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</si>
  <si>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</si>
  <si>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</si>
  <si>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</si>
  <si>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</si>
  <si>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</si>
  <si>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</si>
  <si>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</si>
  <si>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</si>
  <si>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</si>
  <si>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</si>
  <si>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</si>
  <si>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</si>
  <si>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</si>
  <si>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</si>
  <si>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</si>
  <si>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</si>
  <si>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</si>
  <si>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</si>
  <si>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</si>
  <si>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</si>
  <si>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</si>
  <si>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</si>
  <si>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</si>
  <si>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</si>
  <si>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</si>
  <si>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</si>
  <si>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</si>
  <si>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</si>
  <si>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</si>
  <si>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</si>
  <si>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</si>
  <si>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</si>
  <si>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</si>
  <si>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</si>
  <si>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</si>
  <si>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</si>
  <si>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</si>
  <si>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</si>
  <si>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</si>
  <si>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</si>
  <si>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</si>
  <si>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</si>
  <si>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</si>
  <si>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</si>
  <si>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</si>
  <si>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</si>
  <si>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</si>
  <si>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</si>
  <si>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</si>
  <si>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</si>
  <si>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</si>
  <si>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</si>
  <si>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</si>
  <si>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</si>
  <si>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</si>
  <si>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</si>
  <si>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</si>
  <si>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</si>
  <si>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</si>
  <si>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</si>
  <si>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</si>
  <si>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</si>
  <si>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</si>
  <si>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</si>
  <si>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Jodi Yamasaki</t>
  </si>
  <si>
    <t>LW</t>
  </si>
  <si>
    <t>Department of Parks &amp; Recreation</t>
  </si>
  <si>
    <t>21-069</t>
  </si>
  <si>
    <t>EM</t>
  </si>
  <si>
    <t>*Denise Antolini, Malama Pupukea-Waimea</t>
  </si>
  <si>
    <t>AW/LW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</si>
</sst>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4" zoomScale="70" zoomScaleNormal="70" zoomScaleSheetLayoutView="30" zoomScalePageLayoutView="50" workbookViewId="0">
      <selection activeCell="E15" sqref="A15:XFD15"/>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3242</v>
      </c>
      <c r="B3" s="310" t="s">
        <v>3243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CC_HONOLULU_ETHICS_COMMISSION</v>
      </c>
      <c r="B10" s="636" t="str">
        <f>B3</f>
        <v>CC HONOLULU/ ETHICS COMMISSION</v>
      </c>
      <c r="C10" s="557">
        <f>COUNTA(D12:D1011)</f>
        <v>5</v>
      </c>
      <c r="D10" s="558">
        <f>COUNTIF(D12:D1011,"*~**")</f>
        <v>1</v>
      </c>
      <c r="E10" s="559"/>
      <c r="F10" s="560">
        <f>COUNTIF(F12:F1011,"x")</f>
        <v>2</v>
      </c>
      <c r="G10" s="561">
        <f>COUNTA(G12:G1011)-(COUNTA(G12:G1011)-COUNT(G12:G1011))</f>
        <v>5</v>
      </c>
      <c r="H10" s="561">
        <f>COUNTA(H12:H1011)-(COUNTA(H12:H1011)-COUNT(H12:H1011))</f>
        <v>5</v>
      </c>
      <c r="I10" s="562">
        <f>COUNTIF(I12:I1011,"x")</f>
        <v>5</v>
      </c>
      <c r="J10" s="563">
        <f>COUNTIF(J12:J1011,"x")</f>
        <v>1</v>
      </c>
      <c r="K10" s="564">
        <f>COUNTIF(K12:K1011,"x")</f>
        <v>0</v>
      </c>
      <c r="L10" s="565">
        <f>COUNTIF(L12:L1011,"x")</f>
        <v>0</v>
      </c>
      <c r="M10" s="564">
        <f>COUNTA(M12:M1011)</f>
        <v>5</v>
      </c>
      <c r="N10" s="566">
        <f>SUM(AW12:AW1011)</f>
        <v>73</v>
      </c>
      <c r="O10" s="567">
        <f t="shared" ref="O10:U10" si="10">COUNTIF(O12:O1011,"x")</f>
        <v>2</v>
      </c>
      <c r="P10" s="567">
        <f t="shared" si="10"/>
        <v>0</v>
      </c>
      <c r="Q10" s="567">
        <f t="shared" si="10"/>
        <v>2</v>
      </c>
      <c r="R10" s="567">
        <f t="shared" si="10"/>
        <v>0</v>
      </c>
      <c r="S10" s="567">
        <f>COUNTIF(S12:S1011,"x")</f>
        <v>0</v>
      </c>
      <c r="T10" s="567">
        <f t="shared" si="10"/>
        <v>1</v>
      </c>
      <c r="U10" s="568">
        <f t="shared" si="10"/>
        <v>0</v>
      </c>
      <c r="V10" s="569">
        <f>SUM(V12:V1011)</f>
        <v>0.5</v>
      </c>
      <c r="W10" s="570">
        <f t="shared" ref="W10:AA10" si="11">SUM(W12:W1011)</f>
        <v>0</v>
      </c>
      <c r="X10" s="571">
        <f t="shared" si="11"/>
        <v>0</v>
      </c>
      <c r="Y10" s="571">
        <f>SUM(Y12:Y1011)</f>
        <v>0.5</v>
      </c>
      <c r="Z10" s="572">
        <f t="shared" si="11"/>
        <v>5</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5</v>
      </c>
      <c r="AK10" s="578">
        <f t="shared" si="12"/>
        <v>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73</v>
      </c>
      <c r="AX10" s="581">
        <f t="shared" si="12"/>
        <v>0</v>
      </c>
      <c r="AY10" s="581">
        <f t="shared" si="12"/>
        <v>49</v>
      </c>
      <c r="AZ10" s="582">
        <f t="shared" si="12"/>
        <v>24</v>
      </c>
      <c r="BA10" s="583">
        <f t="shared" si="12"/>
        <v>0.5</v>
      </c>
      <c r="BB10" s="584">
        <f>SUMIF(BB12:BB1011,"&gt;0")</f>
        <v>0</v>
      </c>
      <c r="BC10" s="584">
        <f t="shared" si="12"/>
        <v>0.5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14.6</v>
      </c>
      <c r="O11" s="228"/>
      <c r="P11" s="228"/>
      <c r="Q11" s="228"/>
      <c r="R11" s="228"/>
      <c r="S11" s="228"/>
      <c r="T11" s="228"/>
      <c r="U11" s="229"/>
      <c r="V11" s="387">
        <f t="shared" ref="V11:AA11" si="14">AVERAGEIF(V12:V1011,"&lt;&gt;0")</f>
        <v>0.5</v>
      </c>
      <c r="W11" s="387" t="e">
        <f t="shared" si="14"/>
        <v>#DIV/0!</v>
      </c>
      <c r="X11" s="387" t="e">
        <f t="shared" si="14"/>
        <v>#DIV/0!</v>
      </c>
      <c r="Y11" s="387">
        <f t="shared" si="14"/>
        <v>0.5</v>
      </c>
      <c r="Z11" s="381">
        <f>AVERAGEIF(Z12:Z1011,"&lt;&gt;0")</f>
        <v>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5</v>
      </c>
      <c r="AK11" s="234">
        <f t="shared" si="15"/>
        <v>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14.6</v>
      </c>
      <c r="AX11" s="235" t="e">
        <f t="shared" si="15"/>
        <v>#DIV/0!</v>
      </c>
      <c r="AY11" s="235">
        <f t="shared" si="15"/>
        <v>16.333333333333332</v>
      </c>
      <c r="AZ11" s="390">
        <f t="shared" si="15"/>
        <v>12</v>
      </c>
      <c r="BA11" s="389">
        <f t="shared" si="15"/>
        <v>0.5</v>
      </c>
      <c r="BB11" s="235" t="e">
        <f t="shared" si="15"/>
        <v>#DIV/0!</v>
      </c>
      <c r="BC11" s="235">
        <f t="shared" si="15"/>
        <v>0.5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2635</v>
      </c>
      <c r="F12" s="34"/>
      <c r="G12" s="131">
        <v>44046</v>
      </c>
      <c r="H12" s="136">
        <v>44055</v>
      </c>
      <c r="I12" s="140" t="s">
        <v>0</v>
      </c>
      <c r="J12" s="78" t="s">
        <v>0</v>
      </c>
      <c r="K12" s="144"/>
      <c r="L12" s="119"/>
      <c r="M12" s="394">
        <v>44085</v>
      </c>
      <c r="N12" s="158">
        <f>IF((NETWORKDAYS(G12,M12)&gt;0),(NETWORKDAYS(G12,M12)),"")</f>
        <v>30</v>
      </c>
      <c r="O12" s="311"/>
      <c r="P12" s="311"/>
      <c r="Q12" s="311"/>
      <c r="R12" s="311"/>
      <c r="S12" s="311"/>
      <c r="T12" s="311" t="s">
        <v>0</v>
      </c>
      <c r="U12" s="312"/>
      <c r="V12" s="181">
        <v>0</v>
      </c>
      <c r="W12" s="313">
        <v>0</v>
      </c>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30</v>
      </c>
      <c r="AX12" s="165" t="str">
        <f t="shared" ref="AX12:AX75" si="23">IF(AND(K12="x",AW12&gt;0),AW12,"")</f>
        <v/>
      </c>
      <c r="AY12" s="192">
        <f t="shared" ref="AY12:AY75" si="24">IF(OR(K12="x",F12="x",AW12&lt;=0),"",AW12)</f>
        <v>30</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3469</v>
      </c>
      <c r="E13" s="81" t="s">
        <v>3467</v>
      </c>
      <c r="F13" s="34" t="s">
        <v>0</v>
      </c>
      <c r="G13" s="131">
        <v>44076</v>
      </c>
      <c r="H13" s="132">
        <v>44091</v>
      </c>
      <c r="I13" s="140" t="s">
        <v>0</v>
      </c>
      <c r="J13" s="78"/>
      <c r="K13" s="144"/>
      <c r="L13" s="119"/>
      <c r="M13" s="395">
        <v>44091</v>
      </c>
      <c r="N13" s="158">
        <f t="shared" ref="N13:N76" si="33">IF((NETWORKDAYS(G13,M13)&gt;0),(NETWORKDAYS(G13,M13)),"")</f>
        <v>12</v>
      </c>
      <c r="O13" s="311"/>
      <c r="P13" s="311"/>
      <c r="Q13" s="311" t="s">
        <v>0</v>
      </c>
      <c r="R13" s="311"/>
      <c r="S13" s="311"/>
      <c r="T13" s="312"/>
      <c r="U13" s="314"/>
      <c r="V13" s="167">
        <v>0</v>
      </c>
      <c r="W13" s="313">
        <v>0</v>
      </c>
      <c r="X13" s="313"/>
      <c r="Y13" s="160">
        <f t="shared" si="17"/>
        <v>0</v>
      </c>
      <c r="Z13" s="159">
        <f t="shared" si="18"/>
        <v>0</v>
      </c>
      <c r="AA13" s="326"/>
      <c r="AB13" s="400">
        <f>IF(AND(Z13&gt;=0,F13="x"),0,IF(AND(Z13&gt;0,AC13="x"),0,IF(Z13&gt;0,0-30,0)))</f>
        <v>0</v>
      </c>
      <c r="AC13" s="370"/>
      <c r="AD13" s="226">
        <f t="shared" si="19"/>
        <v>0</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12</v>
      </c>
      <c r="AX13" s="165" t="str">
        <f t="shared" si="23"/>
        <v/>
      </c>
      <c r="AY13" s="193" t="str">
        <f t="shared" si="24"/>
        <v/>
      </c>
      <c r="AZ13" s="183">
        <f t="shared" si="25"/>
        <v>12</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t="s">
        <v>3467</v>
      </c>
      <c r="F14" s="34"/>
      <c r="G14" s="134">
        <v>44097</v>
      </c>
      <c r="H14" s="135">
        <v>44104</v>
      </c>
      <c r="I14" s="170" t="s">
        <v>0</v>
      </c>
      <c r="J14" s="171"/>
      <c r="K14" s="145"/>
      <c r="L14" s="28"/>
      <c r="M14" s="398">
        <v>44104</v>
      </c>
      <c r="N14" s="158">
        <f t="shared" si="33"/>
        <v>6</v>
      </c>
      <c r="O14" s="311" t="s">
        <v>0</v>
      </c>
      <c r="P14" s="311"/>
      <c r="Q14" s="311"/>
      <c r="R14" s="311"/>
      <c r="S14" s="311"/>
      <c r="T14" s="312"/>
      <c r="U14" s="314"/>
      <c r="V14" s="167">
        <v>0</v>
      </c>
      <c r="W14" s="313">
        <v>0</v>
      </c>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6</v>
      </c>
      <c r="AX14" s="165" t="str">
        <f t="shared" si="23"/>
        <v/>
      </c>
      <c r="AY14" s="193">
        <f t="shared" si="24"/>
        <v>6</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3470</v>
      </c>
      <c r="E15" s="33" t="s">
        <v>3467</v>
      </c>
      <c r="F15" s="34" t="s">
        <v>0</v>
      </c>
      <c r="G15" s="134">
        <v>44126</v>
      </c>
      <c r="H15" s="135">
        <v>44141</v>
      </c>
      <c r="I15" s="142" t="s">
        <v>0</v>
      </c>
      <c r="J15" s="79"/>
      <c r="K15" s="145"/>
      <c r="L15" s="172"/>
      <c r="M15" s="395">
        <v>44141</v>
      </c>
      <c r="N15" s="158">
        <f t="shared" si="33"/>
        <v>12</v>
      </c>
      <c r="O15" s="315"/>
      <c r="P15" s="315"/>
      <c r="Q15" s="315" t="s">
        <v>0</v>
      </c>
      <c r="R15" s="315"/>
      <c r="S15" s="315"/>
      <c r="T15" s="316"/>
      <c r="U15" s="317"/>
      <c r="V15" s="167">
        <v>0</v>
      </c>
      <c r="W15" s="313">
        <v>0</v>
      </c>
      <c r="X15" s="313"/>
      <c r="Y15" s="160">
        <f t="shared" si="17"/>
        <v>0</v>
      </c>
      <c r="Z15" s="159">
        <f t="shared" si="18"/>
        <v>0</v>
      </c>
      <c r="AA15" s="326"/>
      <c r="AB15" s="400">
        <f t="shared" si="41"/>
        <v>0</v>
      </c>
      <c r="AC15" s="370"/>
      <c r="AD15" s="226">
        <f t="shared" si="19"/>
        <v>0</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12</v>
      </c>
      <c r="AX15" s="165" t="str">
        <f t="shared" si="23"/>
        <v/>
      </c>
      <c r="AY15" s="193" t="str">
        <f t="shared" si="24"/>
        <v/>
      </c>
      <c r="AZ15" s="183">
        <f t="shared" si="25"/>
        <v>12</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3471</v>
      </c>
      <c r="E16" s="16" t="s">
        <v>3472</v>
      </c>
      <c r="F16" s="17"/>
      <c r="G16" s="131">
        <v>44182</v>
      </c>
      <c r="H16" s="136">
        <v>44200</v>
      </c>
      <c r="I16" s="140" t="s">
        <v>0</v>
      </c>
      <c r="J16" s="78"/>
      <c r="K16" s="146"/>
      <c r="L16" s="120"/>
      <c r="M16" s="394">
        <v>44200</v>
      </c>
      <c r="N16" s="158">
        <f t="shared" si="33"/>
        <v>13</v>
      </c>
      <c r="O16" s="27" t="s">
        <v>0</v>
      </c>
      <c r="P16" s="27"/>
      <c r="Q16" s="27"/>
      <c r="R16" s="27"/>
      <c r="S16" s="27"/>
      <c r="T16" s="28"/>
      <c r="U16" s="29"/>
      <c r="V16" s="167">
        <v>0.5</v>
      </c>
      <c r="W16" s="313">
        <v>0</v>
      </c>
      <c r="X16" s="313"/>
      <c r="Y16" s="160">
        <f t="shared" si="17"/>
        <v>0.5</v>
      </c>
      <c r="Z16" s="159">
        <f t="shared" si="18"/>
        <v>5</v>
      </c>
      <c r="AA16" s="327"/>
      <c r="AB16" s="400">
        <f t="shared" si="41"/>
        <v>-30</v>
      </c>
      <c r="AC16" s="371"/>
      <c r="AD16" s="226" t="str">
        <f t="shared" si="19"/>
        <v/>
      </c>
      <c r="AE16" s="368">
        <f t="shared" si="34"/>
        <v>-25</v>
      </c>
      <c r="AF16" s="335"/>
      <c r="AG16" s="333"/>
      <c r="AH16" s="336"/>
      <c r="AI16" s="161">
        <f t="shared" si="20"/>
        <v>0</v>
      </c>
      <c r="AJ16" s="162">
        <f t="shared" si="21"/>
        <v>5</v>
      </c>
      <c r="AK16" s="163">
        <f t="shared" si="35"/>
        <v>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13</v>
      </c>
      <c r="AX16" s="165" t="str">
        <f t="shared" si="23"/>
        <v/>
      </c>
      <c r="AY16" s="193">
        <f t="shared" si="24"/>
        <v>13</v>
      </c>
      <c r="AZ16" s="183" t="str">
        <f t="shared" si="25"/>
        <v/>
      </c>
      <c r="BA16" s="173">
        <f t="shared" si="26"/>
        <v>0.5</v>
      </c>
      <c r="BB16" s="174" t="str">
        <f t="shared" si="27"/>
        <v/>
      </c>
      <c r="BC16" s="186">
        <f>IF(OR(K16="x",F16="x",BA16&lt;=0),"",BA16)</f>
        <v>0.5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Wong, Alyson</cp:lastModifiedBy>
  <cp:lastPrinted>2016-05-31T18:15:39Z</cp:lastPrinted>
  <dcterms:created xsi:type="dcterms:W3CDTF">2013-04-08T20:12:31Z</dcterms:created>
  <dcterms:modified xsi:type="dcterms:W3CDTF">2021-01-20T20:35:26Z</dcterms:modified>
</cp:coreProperties>
</file>