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S:\FIN_ADMN\Dulce\UIPA\"/>
    </mc:Choice>
  </mc:AlternateContent>
  <bookViews>
    <workbookView xWindow="0" yWindow="0" windowWidth="28800" windowHeight="13728"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<sst xmlns="http://schemas.openxmlformats.org/spreadsheetml/2006/main" count="7321" uniqueCount="3473">
  <si>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</si>
  <si>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</si>
  <si>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</si>
  <si>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</si>
  <si>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</si>
  <si>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</si>
  <si>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</si>
  <si>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</si>
  <si>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</si>
  <si>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</si>
  <si>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</si>
  <si>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</si>
  <si>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</si>
  <si>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</si>
  <si>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</si>
  <si>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</si>
  <si>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</si>
  <si>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</si>
  <si>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</si>
  <si>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</si>
  <si>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</si>
  <si>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</si>
  <si>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</si>
  <si>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</si>
  <si>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</si>
  <si>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</si>
  <si>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</si>
  <si>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</si>
  <si>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</si>
  <si>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</si>
  <si>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</si>
  <si>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</si>
  <si>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</si>
  <si>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</si>
  <si>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</si>
  <si>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</si>
  <si>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</si>
  <si>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</si>
  <si>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</si>
  <si>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</si>
  <si>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</si>
  <si>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</si>
  <si>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</si>
  <si>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</si>
  <si>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</si>
  <si>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</si>
  <si>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</si>
  <si>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</si>
  <si>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</si>
  <si>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</si>
  <si>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</si>
  <si>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</si>
  <si>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</si>
  <si>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</si>
  <si>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</si>
  <si>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</si>
  <si>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</si>
  <si>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</si>
  <si>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</si>
  <si>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</si>
  <si>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</si>
  <si>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</si>
  <si>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</si>
  <si>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</si>
  <si>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</si>
  <si>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</si>
  <si>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</si>
  <si>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</si>
  <si>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</si>
  <si>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</si>
  <si>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</si>
  <si>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</si>
  <si>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</si>
  <si>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</si>
  <si>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</si>
  <si>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</si>
  <si>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</si>
  <si>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</si>
  <si>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</si>
  <si>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</si>
  <si>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</si>
  <si>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</si>
  <si>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</si>
  <si>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</si>
  <si>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</si>
  <si>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</si>
  <si>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</si>
  <si>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</si>
  <si>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</si>
  <si>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</si>
  <si>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</si>
  <si>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</si>
  <si>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</si>
  <si>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</si>
  <si>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</si>
  <si>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</si>
  <si>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</si>
  <si>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</si>
  <si>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</si>
  <si>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</si>
  <si>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</si>
  <si>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</si>
  <si>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</si>
  <si>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</si>
  <si>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</si>
  <si>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</si>
  <si>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</si>
  <si>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</si>
  <si>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</si>
  <si>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</si>
  <si>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</si>
  <si>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</si>
  <si>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</si>
  <si>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</si>
  <si>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</si>
  <si>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</si>
  <si>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</si>
  <si>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</si>
  <si>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</si>
  <si>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</si>
  <si>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</si>
  <si>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</si>
  <si>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</si>
  <si>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</si>
  <si>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</si>
  <si>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</si>
  <si>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</si>
  <si>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</si>
  <si>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</si>
  <si>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</si>
  <si>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</si>
  <si>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</si>
  <si>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</si>
  <si>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</si>
  <si>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</si>
  <si>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</si>
  <si>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</si>
  <si>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</si>
  <si>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</si>
  <si>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</si>
  <si>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</si>
  <si>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</si>
  <si>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</si>
  <si>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</si>
  <si>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</si>
  <si>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</si>
  <si>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</si>
  <si>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</si>
  <si>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</si>
  <si>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</si>
  <si>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</si>
  <si>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</si>
  <si>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</si>
  <si>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</si>
  <si>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</si>
  <si>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</si>
  <si>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</si>
  <si>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</si>
  <si>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</si>
  <si>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</si>
  <si>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</si>
  <si>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</si>
  <si>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</si>
  <si>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</si>
  <si>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</si>
  <si>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</si>
  <si>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</si>
  <si>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</si>
  <si>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</si>
  <si>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</si>
  <si>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</si>
  <si>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</si>
  <si>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</si>
  <si>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</si>
  <si>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</si>
  <si>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</si>
  <si>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</si>
  <si>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</si>
  <si>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</si>
  <si>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</si>
  <si>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</si>
  <si>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</si>
  <si>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</si>
  <si>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</si>
  <si>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</si>
  <si>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</si>
  <si>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</si>
  <si>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</si>
  <si>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</si>
  <si>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</si>
  <si>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</si>
  <si>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</si>
  <si>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</si>
  <si>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</si>
  <si>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</si>
  <si>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</si>
  <si>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</si>
  <si>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</si>
  <si>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</si>
  <si>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</si>
  <si>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</si>
  <si>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</si>
  <si>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</si>
  <si>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</si>
  <si>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</si>
  <si>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</si>
  <si>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</si>
  <si>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</si>
  <si>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</si>
  <si>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</si>
  <si>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</si>
  <si>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</si>
  <si>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</si>
  <si>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</si>
  <si>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</si>
  <si>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</si>
  <si>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</si>
  <si>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</si>
  <si>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</si>
  <si>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</si>
  <si>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</si>
  <si>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</si>
  <si>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</si>
  <si>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</si>
  <si>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</si>
  <si>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</si>
  <si>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</si>
  <si>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</si>
  <si>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</si>
  <si>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</si>
  <si>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</si>
  <si>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</si>
  <si>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</si>
  <si>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</si>
  <si>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</si>
  <si>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</si>
  <si>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</si>
  <si>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</si>
  <si>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</si>
  <si>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</si>
  <si>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</si>
  <si>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</si>
  <si>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</si>
  <si>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</si>
  <si>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</si>
  <si>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</si>
  <si>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</si>
  <si>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</si>
  <si>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</si>
  <si>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</si>
  <si>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</si>
  <si>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</si>
  <si>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</si>
  <si>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</si>
  <si>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</si>
  <si>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</si>
  <si>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</si>
  <si>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</si>
  <si>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</si>
  <si>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</si>
  <si>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</si>
  <si>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</si>
  <si>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</si>
  <si>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</si>
  <si>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</si>
  <si>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</si>
  <si>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</si>
  <si>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</si>
  <si>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</si>
  <si>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</si>
  <si>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</si>
  <si>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</si>
  <si>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</si>
  <si>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</si>
  <si>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</si>
  <si>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</si>
  <si>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</si>
  <si>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</si>
  <si>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</si>
  <si>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</si>
  <si>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</si>
  <si>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</si>
  <si>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</si>
  <si>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</si>
  <si>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</si>
  <si>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</si>
  <si>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</si>
  <si>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</si>
  <si>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</si>
  <si>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</si>
  <si>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</si>
  <si>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</si>
  <si>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</si>
  <si>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</si>
  <si>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</si>
  <si>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</si>
  <si>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</si>
  <si>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</si>
  <si>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</si>
  <si>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</si>
  <si>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</si>
  <si>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</si>
  <si>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</si>
  <si>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</si>
  <si>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</si>
  <si>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</si>
  <si>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</si>
  <si>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</si>
  <si>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</si>
  <si>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</si>
  <si>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</si>
  <si>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</si>
  <si>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</si>
  <si>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</si>
  <si>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</si>
  <si>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</si>
  <si>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</si>
  <si>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</si>
  <si>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</si>
  <si>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</si>
  <si>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</si>
  <si>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</si>
  <si>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</si>
  <si>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</si>
  <si>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</si>
  <si>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</si>
  <si>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</si>
  <si>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</si>
  <si>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</si>
  <si>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</si>
  <si>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</si>
  <si>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</si>
  <si>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</si>
  <si>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</si>
  <si>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</si>
  <si>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</si>
  <si>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</si>
  <si>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</si>
  <si>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</si>
  <si>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</si>
  <si>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</si>
  <si>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</si>
  <si>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</si>
  <si>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</si>
  <si>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</si>
  <si>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</si>
  <si>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</si>
  <si>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</si>
  <si>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</si>
  <si>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</si>
  <si>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</si>
  <si>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</si>
  <si>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</si>
  <si>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</si>
  <si>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</si>
  <si>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</si>
  <si>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</si>
  <si>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</si>
  <si>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</si>
  <si>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</si>
  <si>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</si>
  <si>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</si>
  <si>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</si>
  <si>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</si>
  <si>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</si>
  <si>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</si>
  <si>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</si>
  <si>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</si>
  <si>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</si>
  <si>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</si>
  <si>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</si>
  <si>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</si>
  <si>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</si>
  <si>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</si>
  <si>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</si>
  <si>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</si>
  <si>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</si>
  <si>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</si>
  <si>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</si>
  <si>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</si>
  <si>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</si>
  <si>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</si>
  <si>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</si>
  <si>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</si>
  <si>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</si>
  <si>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</si>
  <si>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</si>
  <si>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</si>
  <si>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</si>
  <si>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</si>
  <si>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</si>
  <si>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</si>
  <si>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</si>
  <si>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</si>
  <si>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</si>
  <si>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</si>
  <si>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</si>
  <si>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</si>
  <si>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</si>
  <si>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</si>
  <si>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</si>
  <si>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</si>
  <si>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</si>
  <si>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</si>
  <si>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</si>
  <si>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</si>
  <si>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</si>
  <si>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</si>
  <si>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</si>
  <si>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</si>
  <si>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</si>
  <si>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</si>
  <si>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</si>
  <si>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</si>
  <si>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</si>
  <si>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</si>
  <si>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</si>
  <si>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</si>
  <si>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</si>
  <si>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</si>
  <si>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</si>
  <si>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</si>
  <si>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</si>
  <si>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</si>
  <si>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</si>
  <si>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</si>
  <si>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</si>
  <si>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</si>
  <si>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</si>
  <si>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</si>
  <si>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</si>
  <si>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</si>
  <si>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</si>
  <si>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</si>
  <si>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</si>
  <si>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</si>
  <si>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</si>
  <si>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</si>
  <si>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</si>
  <si>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</si>
  <si>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</si>
  <si>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</si>
  <si>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</si>
  <si>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</si>
  <si>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</si>
  <si>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</si>
  <si>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</si>
  <si>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</si>
  <si>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</si>
  <si>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</si>
  <si>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</si>
  <si>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</si>
  <si>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</si>
  <si>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</si>
  <si>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</si>
  <si>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</si>
  <si>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</si>
  <si>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</si>
  <si>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</si>
  <si>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</si>
  <si>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</si>
  <si>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</si>
  <si>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</si>
  <si>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</si>
  <si>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</si>
  <si>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</si>
  <si>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</si>
  <si>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</si>
  <si>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</si>
  <si>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</si>
  <si>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</si>
  <si>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</si>
  <si>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</si>
  <si>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</si>
  <si>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</si>
  <si>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</si>
  <si>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</si>
  <si>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</si>
  <si>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</si>
  <si>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</si>
  <si>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</si>
  <si>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</si>
  <si>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</si>
  <si>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</si>
  <si>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</si>
  <si>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</si>
  <si>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</si>
  <si>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</si>
  <si>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</si>
  <si>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</si>
  <si>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</si>
  <si>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</si>
  <si>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</si>
  <si>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</si>
  <si>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</si>
  <si>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</si>
  <si>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</si>
  <si>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</si>
  <si>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</si>
  <si>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</si>
  <si>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</si>
  <si>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</si>
  <si>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</si>
  <si>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</si>
  <si>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</si>
  <si>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</si>
  <si>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</si>
  <si>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</si>
  <si>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</si>
  <si>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</si>
  <si>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</si>
  <si>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</si>
  <si>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</si>
  <si>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</si>
  <si>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</si>
  <si>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</si>
  <si>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</si>
  <si>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</si>
  <si>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</si>
  <si>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</si>
  <si>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</si>
  <si>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</si>
  <si>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</si>
  <si>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</si>
  <si>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</si>
  <si>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</si>
  <si>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</si>
  <si>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</si>
  <si>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</si>
  <si>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</si>
  <si>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</si>
  <si>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</si>
  <si>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</si>
  <si>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</si>
  <si>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</si>
  <si>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</si>
  <si>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</si>
  <si>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</si>
  <si>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</si>
  <si>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</si>
  <si>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</si>
  <si>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</si>
  <si>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</si>
  <si>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</si>
  <si>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</si>
  <si>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</si>
  <si>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</si>
  <si>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</si>
  <si>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</si>
  <si>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</si>
  <si>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</si>
  <si>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</si>
  <si>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</si>
  <si>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</si>
  <si>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</si>
  <si>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</si>
  <si>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</si>
  <si>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</si>
  <si>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</si>
  <si>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</si>
  <si>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</si>
  <si>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</si>
  <si>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</si>
  <si>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</si>
  <si>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</si>
  <si>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</si>
  <si>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</si>
  <si>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</si>
  <si>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</si>
  <si>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</si>
  <si>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</si>
  <si>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</si>
  <si>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</si>
  <si>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</si>
  <si>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</si>
  <si>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</si>
  <si>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</si>
  <si>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</si>
  <si>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</si>
  <si>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</si>
  <si>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</si>
  <si>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</si>
  <si>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</si>
  <si>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</si>
  <si>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</si>
  <si>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</si>
  <si>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</si>
  <si>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</si>
  <si>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</si>
  <si>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</si>
  <si>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</si>
  <si>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</si>
  <si>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</si>
  <si>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</si>
  <si>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</si>
  <si>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</si>
  <si>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</si>
  <si>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</si>
  <si>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</si>
  <si>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</si>
  <si>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</si>
  <si>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</si>
  <si>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</si>
  <si>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</si>
  <si>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</si>
  <si>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</si>
  <si>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</si>
  <si>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</si>
  <si>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</si>
  <si>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</si>
  <si>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</si>
  <si>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</si>
  <si>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</si>
  <si>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</si>
  <si>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</si>
  <si>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</si>
  <si>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</si>
  <si>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</si>
  <si>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</si>
  <si>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</si>
  <si>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</si>
  <si>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</si>
  <si>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</si>
  <si>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</si>
  <si>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</si>
  <si>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</si>
  <si>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</si>
  <si>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</si>
  <si>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</si>
  <si>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</si>
  <si>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</si>
  <si>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</si>
  <si>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</si>
  <si>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</si>
  <si>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</si>
  <si>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</si>
  <si>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</si>
  <si>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</si>
  <si>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</si>
  <si>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</si>
  <si>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</si>
  <si>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</si>
  <si>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</si>
  <si>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</si>
  <si>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</si>
  <si>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</si>
  <si>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</si>
  <si>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</si>
  <si>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</si>
  <si>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</si>
  <si>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</si>
  <si>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</si>
  <si>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</si>
  <si>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</si>
  <si>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</si>
  <si>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</si>
  <si>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</si>
  <si>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</si>
  <si>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</si>
  <si>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</si>
  <si>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</si>
  <si>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</si>
  <si>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</si>
  <si>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</si>
  <si>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</si>
  <si>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</si>
  <si>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</si>
  <si>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</si>
  <si>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</si>
  <si>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</si>
  <si>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</si>
  <si>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</si>
  <si>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</si>
  <si>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</si>
  <si>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</si>
  <si>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</si>
  <si>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</si>
  <si>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</si>
  <si>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</si>
  <si>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</si>
  <si>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</si>
  <si>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</si>
  <si>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</si>
  <si>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</si>
  <si>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</si>
  <si>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</si>
  <si>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</si>
  <si>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</si>
  <si>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</si>
  <si>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</si>
  <si>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</si>
  <si>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</si>
  <si>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</si>
  <si>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</si>
  <si>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</si>
  <si>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</si>
  <si>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</si>
  <si>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</si>
  <si>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</si>
  <si>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</si>
  <si>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</si>
  <si>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</si>
  <si>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</si>
  <si>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</si>
  <si>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</si>
  <si>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</si>
  <si>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</si>
  <si>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</si>
  <si>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</si>
  <si>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</si>
  <si>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</si>
  <si>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</si>
  <si>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</si>
  <si>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</si>
  <si>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</si>
  <si>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</si>
  <si>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</si>
  <si>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</si>
  <si>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</si>
  <si>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</si>
  <si>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</si>
  <si>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</si>
  <si>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</si>
  <si>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</si>
  <si>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</si>
  <si>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</si>
  <si>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</si>
  <si>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</si>
  <si>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</si>
  <si>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</si>
  <si>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</si>
  <si>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</si>
  <si>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</si>
  <si>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</si>
  <si>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</si>
  <si>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</si>
  <si>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</si>
  <si>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</si>
  <si>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</si>
  <si>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</si>
  <si>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</si>
  <si>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</si>
  <si>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</si>
  <si>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</si>
  <si>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</si>
  <si>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</si>
  <si>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</si>
  <si>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</si>
  <si>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</si>
  <si>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</si>
  <si>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</si>
  <si>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</si>
  <si>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</si>
  <si>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</si>
  <si>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</si>
  <si>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</si>
  <si>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</si>
  <si>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</si>
  <si>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</si>
  <si>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</si>
  <si>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</si>
  <si>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</si>
  <si>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</si>
  <si>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</si>
  <si>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</si>
  <si>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</si>
  <si>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</si>
  <si>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</si>
  <si>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</si>
  <si>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</si>
  <si>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</si>
  <si>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</si>
  <si>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</si>
  <si>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</si>
  <si>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</si>
  <si>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</si>
  <si>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</si>
  <si>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</si>
  <si>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</si>
  <si>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</si>
  <si>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</si>
  <si>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</si>
  <si>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</si>
  <si>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</si>
  <si>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</si>
  <si>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</si>
  <si>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</si>
  <si>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</si>
  <si>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</si>
  <si>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</si>
  <si>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</si>
  <si>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</si>
  <si>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</si>
  <si>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</si>
  <si>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</si>
  <si>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</si>
  <si>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</si>
  <si>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</si>
  <si>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</si>
  <si>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</si>
  <si>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</si>
  <si>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</si>
  <si>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</si>
  <si>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</si>
  <si>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</si>
  <si>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</si>
  <si>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</si>
  <si>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</si>
  <si>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</si>
  <si>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</si>
  <si>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</si>
  <si>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</si>
  <si>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</si>
  <si>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</si>
  <si>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</si>
  <si>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</si>
  <si>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</si>
  <si>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</si>
  <si>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</si>
  <si>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</si>
  <si>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</si>
  <si>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</si>
  <si>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</si>
  <si>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</si>
  <si>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</si>
  <si>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</si>
  <si>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</si>
  <si>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</si>
  <si>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</si>
  <si>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</si>
  <si>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</si>
  <si>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</si>
  <si>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</si>
  <si>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</si>
  <si>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</si>
  <si>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</si>
  <si>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</si>
  <si>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</si>
  <si>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</si>
  <si>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</si>
  <si>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</si>
  <si>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</si>
  <si>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</si>
  <si>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</si>
  <si>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</si>
  <si>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</si>
  <si>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</si>
  <si>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</si>
  <si>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</si>
  <si>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</si>
  <si>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</si>
  <si>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</si>
  <si>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</si>
  <si>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</si>
  <si>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</si>
  <si>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</si>
  <si>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</si>
  <si>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</si>
  <si>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</si>
  <si>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</si>
  <si>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</si>
  <si>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</si>
  <si>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</si>
  <si>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</si>
  <si>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</si>
  <si>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</si>
  <si>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</si>
  <si>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</si>
  <si>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</si>
  <si>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</si>
  <si>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</si>
  <si>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</si>
  <si>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</si>
  <si>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</si>
  <si>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</si>
  <si>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</si>
  <si>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</si>
  <si>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</si>
  <si>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</si>
  <si>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</si>
  <si>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</si>
  <si>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</si>
  <si>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</si>
  <si>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</si>
  <si>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</si>
  <si>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</si>
  <si>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</si>
  <si>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</si>
  <si>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</si>
  <si>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</si>
  <si>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</si>
  <si>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</si>
  <si>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</si>
  <si>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</si>
  <si>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</si>
  <si>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</si>
  <si>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</si>
  <si>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</si>
  <si>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</si>
  <si>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</si>
  <si>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</si>
  <si>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</si>
  <si>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</si>
  <si>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</si>
  <si>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</si>
  <si>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</si>
  <si>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</si>
  <si>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</si>
  <si>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</si>
  <si>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</si>
  <si>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</si>
  <si>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</si>
  <si>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</si>
  <si>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</si>
  <si>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</si>
  <si>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</si>
  <si>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</si>
  <si>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</si>
  <si>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</si>
  <si>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</si>
  <si>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</si>
  <si>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</si>
  <si>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</si>
  <si>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</si>
  <si>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</si>
  <si>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</si>
  <si>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</si>
  <si>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</si>
  <si>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</si>
  <si>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</si>
  <si>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</si>
  <si>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</si>
  <si>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</si>
  <si>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</si>
  <si>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</si>
  <si>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</si>
  <si>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</si>
  <si>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</si>
  <si>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</si>
  <si>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</si>
  <si>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</si>
  <si>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</si>
  <si>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</si>
  <si>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</si>
  <si>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</si>
  <si>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</si>
  <si>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</si>
  <si>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</si>
  <si>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</si>
  <si>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</si>
  <si>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</si>
  <si>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</si>
  <si>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</si>
  <si>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</si>
  <si>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</si>
  <si>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</si>
  <si>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</si>
  <si>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</si>
  <si>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</si>
  <si>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</si>
  <si>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</si>
  <si>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</si>
  <si>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</si>
  <si>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</si>
  <si>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</si>
  <si>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</si>
  <si>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</si>
  <si>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</si>
  <si>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</si>
  <si>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</si>
  <si>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</si>
  <si>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</si>
  <si>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</si>
  <si>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</si>
  <si>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</si>
  <si>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</si>
  <si>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</si>
  <si>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</si>
  <si>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</si>
  <si>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</si>
  <si>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</si>
  <si>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</si>
  <si>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</si>
  <si>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</si>
  <si>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</si>
  <si>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</si>
  <si>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</si>
  <si>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</si>
  <si>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</si>
  <si>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</si>
  <si>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</si>
  <si>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</si>
  <si>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</si>
  <si>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</si>
  <si>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</si>
  <si>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</si>
  <si>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</si>
  <si>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</si>
  <si>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</si>
  <si>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</si>
  <si>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</si>
  <si>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</si>
  <si>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</si>
  <si>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</si>
  <si>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</si>
  <si>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</si>
  <si>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</si>
  <si>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</si>
  <si>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</si>
  <si>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</si>
  <si>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</si>
  <si>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</si>
  <si>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</si>
  <si>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</si>
  <si>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</si>
  <si>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</si>
  <si>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</si>
  <si>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</si>
  <si>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</si>
  <si>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</si>
  <si>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</si>
  <si>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</si>
  <si>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</si>
  <si>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</si>
  <si>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</si>
  <si>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</si>
  <si>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</si>
  <si>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</si>
  <si>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</si>
  <si>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</si>
  <si>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</si>
  <si>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</si>
  <si>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</si>
  <si>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</si>
  <si>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</si>
  <si>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</si>
  <si>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</si>
  <si>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</si>
  <si>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</si>
  <si>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</si>
  <si>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</si>
  <si>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</si>
  <si>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</si>
  <si>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</si>
  <si>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</si>
  <si>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</si>
  <si>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</si>
  <si>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</si>
  <si>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</si>
  <si>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</si>
  <si>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</si>
  <si>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</si>
  <si>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</si>
  <si>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</si>
  <si>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</si>
  <si>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</si>
  <si>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</si>
  <si>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</si>
  <si>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</si>
  <si>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</si>
  <si>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</si>
  <si>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</si>
  <si>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</si>
  <si>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</si>
  <si>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</si>
  <si>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</si>
  <si>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</si>
  <si>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</si>
  <si>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</si>
  <si>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</si>
  <si>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</si>
  <si>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</si>
  <si>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</si>
  <si>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</si>
  <si>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</si>
  <si>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</si>
  <si>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</si>
  <si>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</si>
  <si>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</si>
  <si>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</si>
  <si>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</si>
  <si>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</si>
  <si>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</si>
  <si>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</si>
  <si>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</si>
  <si>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</si>
  <si>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</si>
  <si>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</si>
  <si>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</si>
  <si>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</si>
  <si>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</si>
  <si>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</si>
  <si>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</si>
  <si>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</si>
  <si>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</si>
  <si>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</si>
  <si>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</si>
  <si>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</si>
  <si>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</si>
  <si>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</si>
  <si>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</si>
  <si>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</si>
  <si>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</si>
  <si>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</si>
  <si>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</si>
  <si>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</si>
  <si>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</si>
  <si>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</si>
  <si>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</si>
  <si>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</si>
  <si>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</si>
  <si>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</si>
  <si>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</si>
  <si>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</si>
  <si>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</si>
  <si>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</si>
  <si>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</si>
  <si>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</si>
  <si>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</si>
  <si>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</si>
  <si>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</si>
  <si>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</si>
  <si>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</si>
  <si>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</si>
  <si>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</si>
  <si>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</si>
  <si>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</si>
  <si>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</si>
  <si>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</si>
  <si>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</si>
  <si>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</si>
  <si>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</si>
  <si>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</si>
  <si>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</si>
  <si>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</si>
  <si>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</si>
  <si>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</si>
  <si>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</si>
  <si>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</si>
  <si>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</si>
  <si>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</si>
  <si>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</si>
  <si>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</si>
  <si>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</si>
  <si>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</si>
  <si>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</si>
  <si>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</si>
  <si>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</si>
  <si>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</si>
  <si>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</si>
  <si>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</si>
  <si>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</si>
  <si>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</si>
  <si>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</si>
  <si>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</si>
  <si>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</si>
  <si>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</si>
  <si>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</si>
  <si>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</si>
  <si>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</si>
  <si>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</si>
  <si>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</si>
  <si>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</si>
  <si>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</si>
  <si>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</si>
  <si>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</si>
  <si>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</si>
  <si>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</si>
  <si>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</si>
  <si>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</si>
  <si>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</si>
  <si>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</si>
  <si>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</si>
  <si>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</si>
  <si>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</si>
  <si>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</si>
  <si>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</si>
  <si>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</si>
  <si>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</si>
  <si>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</si>
  <si>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</si>
  <si>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</si>
  <si>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</si>
  <si>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</si>
  <si>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</si>
  <si>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</si>
  <si>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</si>
  <si>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</si>
  <si>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</si>
  <si>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</si>
  <si>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</si>
  <si>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</si>
  <si>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</si>
  <si>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</si>
  <si>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</si>
  <si>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</si>
  <si>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</si>
  <si>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</si>
  <si>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</si>
  <si>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</si>
  <si>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</si>
  <si>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</si>
  <si>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</si>
  <si>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</si>
  <si>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</si>
  <si>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</si>
  <si>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</si>
  <si>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</si>
  <si>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</si>
  <si>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</si>
  <si>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</si>
  <si>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</si>
  <si>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</si>
  <si>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</si>
  <si>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</si>
  <si>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</si>
  <si>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</si>
  <si>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</si>
  <si>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</si>
  <si>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</si>
  <si>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</si>
  <si>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</si>
  <si>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</si>
  <si>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</si>
  <si>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</si>
  <si>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</si>
  <si>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</si>
  <si>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</si>
  <si>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</si>
  <si>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</si>
  <si>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</si>
  <si>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</si>
  <si>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</si>
  <si>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</si>
  <si>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</si>
  <si>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</si>
  <si>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</si>
  <si>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</si>
  <si>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</si>
  <si>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</si>
  <si>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</si>
  <si>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</si>
  <si>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</si>
  <si>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</si>
  <si>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</si>
  <si>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</si>
  <si>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</si>
  <si>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</si>
  <si>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</si>
  <si>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</si>
  <si>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</si>
  <si>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</si>
  <si>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</si>
  <si>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</si>
  <si>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</si>
  <si>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</si>
  <si>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</si>
  <si>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</si>
  <si>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</si>
  <si>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</si>
  <si>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</si>
  <si>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</si>
  <si>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</si>
  <si>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</si>
  <si>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</si>
  <si>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</si>
  <si>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</si>
  <si>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</si>
  <si>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</si>
  <si>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</si>
  <si>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</si>
  <si>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</si>
  <si>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</si>
  <si>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</si>
  <si>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</si>
  <si>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</si>
  <si>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</si>
  <si>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</si>
  <si>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</si>
  <si>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</si>
  <si>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</si>
  <si>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</si>
  <si>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</si>
  <si>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</si>
  <si>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</si>
  <si>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</si>
  <si>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</si>
  <si>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</si>
  <si>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</si>
  <si>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</si>
  <si>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</si>
  <si>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</si>
  <si>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</si>
  <si>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</si>
  <si>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</si>
  <si>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</si>
  <si>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</si>
  <si>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</si>
  <si>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</si>
  <si>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</si>
  <si>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</si>
  <si>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</si>
  <si>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</si>
  <si>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</si>
  <si>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</si>
  <si>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</si>
  <si>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</si>
  <si>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</si>
  <si>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</si>
  <si>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</si>
  <si>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</si>
  <si>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</si>
  <si>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</si>
  <si>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</si>
  <si>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</si>
  <si>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</si>
  <si>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</si>
  <si>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</si>
  <si>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</si>
  <si>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</si>
  <si>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</si>
  <si>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</si>
  <si>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</si>
  <si>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</si>
  <si>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</si>
  <si>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</si>
  <si>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</si>
  <si>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</si>
  <si>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</si>
  <si>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</si>
  <si>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</si>
  <si>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</si>
  <si>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</si>
  <si>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</si>
  <si>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</si>
  <si>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</si>
  <si>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</si>
  <si>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</si>
  <si>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</si>
  <si>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</si>
  <si>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</si>
  <si>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</si>
  <si>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</si>
  <si>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</si>
  <si>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</si>
  <si>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</si>
  <si>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</si>
  <si>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</si>
  <si>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</si>
  <si>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</si>
  <si>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</si>
  <si>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</si>
  <si>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</si>
  <si>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</si>
  <si>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</si>
  <si>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</si>
  <si>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</si>
  <si>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</si>
  <si>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</si>
  <si>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</si>
  <si>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</si>
  <si>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</si>
  <si>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</si>
  <si>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</si>
  <si>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</si>
  <si>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</si>
  <si>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</si>
  <si>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</si>
  <si>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</si>
  <si>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</si>
  <si>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</si>
  <si>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</si>
  <si>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</si>
  <si>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</si>
  <si>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</si>
  <si>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</si>
  <si>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</si>
  <si>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</si>
  <si>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</si>
  <si>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</si>
  <si>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</si>
  <si>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</si>
  <si>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</si>
  <si>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</si>
  <si>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</si>
  <si>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</si>
  <si>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</si>
  <si>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</si>
  <si>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</si>
  <si>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</si>
  <si>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</si>
  <si>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</si>
  <si>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</si>
  <si>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</si>
  <si>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</si>
  <si>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</si>
  <si>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</si>
  <si>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</si>
  <si>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</si>
  <si>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</si>
  <si>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</si>
  <si>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</si>
  <si>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</si>
  <si>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</si>
  <si>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</si>
  <si>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</si>
  <si>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</si>
  <si>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</si>
  <si>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</si>
  <si>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</si>
  <si>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</si>
  <si>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</si>
  <si>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</si>
  <si>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</si>
  <si>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</si>
  <si>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</si>
  <si>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</si>
  <si>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</si>
  <si>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</si>
  <si>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</si>
  <si>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</si>
  <si>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</si>
  <si>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</si>
  <si>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</si>
  <si>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</si>
  <si>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</si>
  <si>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</si>
  <si>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</si>
  <si>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</si>
  <si>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</si>
  <si>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</si>
  <si>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</si>
  <si>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</si>
  <si>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</si>
  <si>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</si>
  <si>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</si>
  <si>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</si>
  <si>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</si>
  <si>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</si>
  <si>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</si>
  <si>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</si>
  <si>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</si>
  <si>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</si>
  <si>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</si>
  <si>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</si>
  <si>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</si>
  <si>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</si>
  <si>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</si>
  <si>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</si>
  <si>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</si>
  <si>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</si>
  <si>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</si>
  <si>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</si>
  <si>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</si>
  <si>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</si>
  <si>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</si>
  <si>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</si>
  <si>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</si>
  <si>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</si>
  <si>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</si>
  <si>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</si>
  <si>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</si>
  <si>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</si>
  <si>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</si>
  <si>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</si>
  <si>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</si>
  <si>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</si>
  <si>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</si>
  <si>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</si>
  <si>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</si>
  <si>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</si>
  <si>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</si>
  <si>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</si>
  <si>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</si>
  <si>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</si>
  <si>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</si>
  <si>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</si>
  <si>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</si>
  <si>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</si>
  <si>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</si>
  <si>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</si>
  <si>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</si>
  <si>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</si>
  <si>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</si>
  <si>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</si>
  <si>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</si>
  <si>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</si>
  <si>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</si>
  <si>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</si>
  <si>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</si>
  <si>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</si>
  <si>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</si>
  <si>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</si>
  <si>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</si>
  <si>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</si>
  <si>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</si>
  <si>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</si>
  <si>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</si>
  <si>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</si>
  <si>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</si>
  <si>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</si>
  <si>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</si>
  <si>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</si>
  <si>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</si>
  <si>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</si>
  <si>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</si>
  <si>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</si>
  <si>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</si>
  <si>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</si>
  <si>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</si>
  <si>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</si>
  <si>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</si>
  <si>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</si>
  <si>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</si>
  <si>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</si>
  <si>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</si>
  <si>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</si>
  <si>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</si>
  <si>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</si>
  <si>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</si>
  <si>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</si>
  <si>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</si>
  <si>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</si>
  <si>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</si>
  <si>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</si>
  <si>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</si>
  <si>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</si>
  <si>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</si>
  <si>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</si>
  <si>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</si>
  <si>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</si>
  <si>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</si>
  <si>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</si>
  <si>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</si>
  <si>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</si>
  <si>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</si>
  <si>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</si>
  <si>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</si>
  <si>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</si>
  <si>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</si>
  <si>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</si>
  <si>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</si>
  <si>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</si>
  <si>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</si>
  <si>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</si>
  <si>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</si>
  <si>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</si>
  <si>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</si>
  <si>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</si>
  <si>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</si>
  <si>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</si>
  <si>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</si>
  <si>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</si>
  <si>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</si>
  <si>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</si>
  <si>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</si>
  <si>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</si>
  <si>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</si>
  <si>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</si>
  <si>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</si>
  <si>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</si>
  <si>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</si>
  <si>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</si>
  <si>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</si>
  <si>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</si>
  <si>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</si>
  <si>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</si>
  <si>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</si>
  <si>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</si>
  <si>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</si>
  <si>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</si>
  <si>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</si>
  <si>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</si>
  <si>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</si>
  <si>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</si>
  <si>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</si>
  <si>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</si>
  <si>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</si>
  <si>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</si>
  <si>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</si>
  <si>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</si>
  <si>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</si>
  <si>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</si>
  <si>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</si>
  <si>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</si>
  <si>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</si>
  <si>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</si>
  <si>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</si>
  <si>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</si>
  <si>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</si>
  <si>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</si>
  <si>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</si>
  <si>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</si>
  <si>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</si>
  <si>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</si>
  <si>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</si>
  <si>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</si>
  <si>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</si>
  <si>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</si>
  <si>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</si>
  <si>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</si>
  <si>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</si>
  <si>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</si>
  <si>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</si>
  <si>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</si>
  <si>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</si>
  <si>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</si>
  <si>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</si>
  <si>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</si>
  <si>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</si>
  <si>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</si>
  <si>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</si>
  <si>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</si>
  <si>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</si>
  <si>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</si>
  <si>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</si>
  <si>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</si>
  <si>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</si>
  <si>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</si>
  <si>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</si>
  <si>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</si>
  <si>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</si>
  <si>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</si>
  <si>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</si>
  <si>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</si>
  <si>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</si>
  <si>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</si>
  <si>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</si>
  <si>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</si>
  <si>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</si>
  <si>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</si>
  <si>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</si>
  <si>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</si>
  <si>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</si>
  <si>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</si>
  <si>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</si>
  <si>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</si>
  <si>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</si>
  <si>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</si>
  <si>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</si>
  <si>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</si>
  <si>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</si>
  <si>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</si>
  <si>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</si>
  <si>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</si>
  <si>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</si>
  <si>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</si>
  <si>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</si>
  <si>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</si>
  <si>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</si>
  <si>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</si>
  <si>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</si>
  <si>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</si>
  <si>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</si>
  <si>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</si>
  <si>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</si>
  <si>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</si>
  <si>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</si>
  <si>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</si>
  <si>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</si>
  <si>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</si>
  <si>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</si>
  <si>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</si>
  <si>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</si>
  <si>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</si>
  <si>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</si>
  <si>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</si>
  <si>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</si>
  <si>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</si>
  <si>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</si>
  <si>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</si>
  <si>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</si>
  <si>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</si>
  <si>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</si>
  <si>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</si>
  <si>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</si>
  <si>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</si>
  <si>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</si>
  <si>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</si>
  <si>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</si>
  <si>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</si>
  <si>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</si>
  <si>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</si>
  <si>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</si>
  <si>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</si>
  <si>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</si>
  <si>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</si>
  <si>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</si>
  <si>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</si>
  <si>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</si>
  <si>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</si>
  <si>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</si>
  <si>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</si>
  <si>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</si>
  <si>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</si>
  <si>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</si>
  <si>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</si>
  <si>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</si>
  <si>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</si>
  <si>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</si>
  <si>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</si>
  <si>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</si>
  <si>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</si>
  <si>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</si>
  <si>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</si>
  <si>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</si>
  <si>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</si>
  <si>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</si>
  <si>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</si>
  <si>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</si>
  <si>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</si>
  <si>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</si>
  <si>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</si>
  <si>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</si>
  <si>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</si>
  <si>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</si>
  <si>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</si>
  <si>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</si>
  <si>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</si>
  <si>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</si>
  <si>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</si>
  <si>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</si>
  <si>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</si>
  <si>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</si>
  <si>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</si>
  <si>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</si>
  <si>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</si>
  <si>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</si>
  <si>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</si>
  <si>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</si>
  <si>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</si>
  <si>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</si>
  <si>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</si>
  <si>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</si>
  <si>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</si>
  <si>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</si>
  <si>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</si>
  <si>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</si>
  <si>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</si>
  <si>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</si>
  <si>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</si>
  <si>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</si>
  <si>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</si>
  <si>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</si>
  <si>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</si>
  <si>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</si>
  <si>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</si>
  <si>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</si>
  <si>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</si>
  <si>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</si>
  <si>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</si>
  <si>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</si>
  <si>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</si>
  <si>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</si>
  <si>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</si>
  <si>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</si>
  <si>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</si>
  <si>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</si>
  <si>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</si>
  <si>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</si>
  <si>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</si>
  <si>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</si>
  <si>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</si>
  <si>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</si>
  <si>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</si>
  <si>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</si>
  <si>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</si>
  <si>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</si>
  <si>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</si>
  <si>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</si>
  <si>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</si>
  <si>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</si>
  <si>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</si>
  <si>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</si>
  <si>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</si>
  <si>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</si>
  <si>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</si>
  <si>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</si>
  <si>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</si>
  <si>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</si>
  <si>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</si>
  <si>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</si>
  <si>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</si>
  <si>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</si>
  <si>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</si>
  <si>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</si>
  <si>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</si>
  <si>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</si>
  <si>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</si>
  <si>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</si>
  <si>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</si>
  <si>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</si>
  <si>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</si>
  <si>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</si>
  <si>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</si>
  <si>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</si>
  <si>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</si>
  <si>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</si>
  <si>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</si>
  <si>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</si>
  <si>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</si>
  <si>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</si>
  <si>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</si>
  <si>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</si>
  <si>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</si>
  <si>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</si>
  <si>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</si>
  <si>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</si>
  <si>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</si>
  <si>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</si>
  <si>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</si>
  <si>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</si>
  <si>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</si>
  <si>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</si>
  <si>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</si>
  <si>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</si>
  <si>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</si>
  <si>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</si>
  <si>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</si>
  <si>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</si>
  <si>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</si>
  <si>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</si>
  <si>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</si>
  <si>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</si>
  <si>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</si>
  <si>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</si>
  <si>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</si>
  <si>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</si>
  <si>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</si>
  <si>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</si>
  <si>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</si>
  <si>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</si>
  <si>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</si>
  <si>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</si>
  <si>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</si>
  <si>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</si>
  <si>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</si>
  <si>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</si>
  <si>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</si>
  <si>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</si>
  <si>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</si>
  <si>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</si>
  <si>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</si>
  <si>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</si>
  <si>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</si>
  <si>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</si>
  <si>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</si>
  <si>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</si>
  <si>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</si>
  <si>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</si>
  <si>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</si>
  <si>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</si>
  <si>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</si>
  <si>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</si>
  <si>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</si>
  <si>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</si>
  <si>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</si>
  <si>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</si>
  <si>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</si>
  <si>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</si>
  <si>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</si>
  <si>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</si>
  <si>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</si>
  <si>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</si>
  <si>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</si>
  <si>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</si>
  <si>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</si>
  <si>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</si>
  <si>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</si>
  <si>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</si>
  <si>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</si>
  <si>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</si>
  <si>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</si>
  <si>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</si>
  <si>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</si>
  <si>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</si>
  <si>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</si>
  <si>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</si>
  <si>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</si>
  <si>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</si>
  <si>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</si>
  <si>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</si>
  <si>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</si>
  <si>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</si>
  <si>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</si>
  <si>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</si>
  <si>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</si>
  <si>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</si>
  <si>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</si>
  <si>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</si>
  <si>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</si>
  <si>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</si>
  <si>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</si>
  <si>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</si>
  <si>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</si>
  <si>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</si>
  <si>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</si>
  <si>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</si>
  <si>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</si>
  <si>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</si>
  <si>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</si>
  <si>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</si>
  <si>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</si>
  <si>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</si>
  <si>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</si>
  <si>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</si>
  <si>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</si>
  <si>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</si>
  <si>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</si>
  <si>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</si>
  <si>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</si>
  <si>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</si>
  <si>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</si>
  <si>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</si>
  <si>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</si>
  <si>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</si>
  <si>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</si>
  <si>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</si>
  <si>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</si>
  <si>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</si>
  <si>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</si>
  <si>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</si>
  <si>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</si>
  <si>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</si>
  <si>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</si>
  <si>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</si>
  <si>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</si>
  <si>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</si>
  <si>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</si>
  <si>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</si>
  <si>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</si>
  <si>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</si>
  <si>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</si>
  <si>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</si>
  <si>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</si>
  <si>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</si>
  <si>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</si>
  <si>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</si>
  <si>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</si>
  <si>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</si>
  <si>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</si>
  <si>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</si>
  <si>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</si>
  <si>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</si>
  <si>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</si>
  <si>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</si>
  <si>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</si>
  <si>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</si>
  <si>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</si>
  <si>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</si>
  <si>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</si>
  <si>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</si>
  <si>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</si>
  <si>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</si>
  <si>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</si>
  <si>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</si>
  <si>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</si>
  <si>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</si>
  <si>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</si>
  <si>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</si>
  <si>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</si>
  <si>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</si>
  <si>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</si>
  <si>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</si>
  <si>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</si>
  <si>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</si>
  <si>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</si>
  <si>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</si>
  <si>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</si>
  <si>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</si>
  <si>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</si>
  <si>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</si>
  <si>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</si>
  <si>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</si>
  <si>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</si>
  <si>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</si>
  <si>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</si>
  <si>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</si>
  <si>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</si>
  <si>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</si>
  <si>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</si>
  <si>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</si>
  <si>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</si>
  <si>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</si>
  <si>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</si>
  <si>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</si>
  <si>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</si>
  <si>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</si>
  <si>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</si>
  <si>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</si>
  <si>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</si>
  <si>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</si>
  <si>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</si>
  <si>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</si>
  <si>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</si>
  <si>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</si>
  <si>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</si>
  <si>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</si>
  <si>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</si>
  <si>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</si>
  <si>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</si>
  <si>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</si>
  <si>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</si>
  <si>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</si>
  <si>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</si>
  <si>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</si>
  <si>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</si>
  <si>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</si>
  <si>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</si>
  <si>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</si>
  <si>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</si>
  <si>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</si>
  <si>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</si>
  <si>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</si>
  <si>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</si>
  <si>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</si>
  <si>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</si>
  <si>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</si>
  <si>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</si>
  <si>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</si>
  <si>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</si>
  <si>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</si>
  <si>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</si>
  <si>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</si>
  <si>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</si>
  <si>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</si>
  <si>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</si>
  <si>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</si>
  <si>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</si>
  <si>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</si>
  <si>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</si>
  <si>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</si>
  <si>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</si>
  <si>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</si>
  <si>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</si>
  <si>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</si>
  <si>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</si>
  <si>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</si>
  <si>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</si>
  <si>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</si>
  <si>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</si>
  <si>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</si>
  <si>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</si>
  <si>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</si>
  <si>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</si>
  <si>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</si>
  <si>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</si>
  <si>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</si>
  <si>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</si>
  <si>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</si>
  <si>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</si>
  <si>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</si>
  <si>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</si>
  <si>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</si>
  <si>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</si>
  <si>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</si>
  <si>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</si>
  <si>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</si>
  <si>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</si>
  <si>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</si>
  <si>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</si>
  <si>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</si>
  <si>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</si>
  <si>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</si>
  <si>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</si>
  <si>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</si>
  <si>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</si>
  <si>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</si>
  <si>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</si>
  <si>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</si>
  <si>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</si>
  <si>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</si>
  <si>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</si>
  <si>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</si>
  <si>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</si>
  <si>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</si>
  <si>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</si>
  <si>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</si>
  <si>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</si>
  <si>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</si>
  <si>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</si>
  <si>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</si>
  <si>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</si>
  <si>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</si>
  <si>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</si>
  <si>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</si>
  <si>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</si>
  <si>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</si>
  <si>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</si>
  <si>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</si>
  <si>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</si>
  <si>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</si>
  <si>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</si>
  <si>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</si>
  <si>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</si>
  <si>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</si>
  <si>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</si>
  <si>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</si>
  <si>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</si>
  <si>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</si>
  <si>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</si>
  <si>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</si>
  <si>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</si>
  <si>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</si>
  <si>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</si>
  <si>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</si>
  <si>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</si>
  <si>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</si>
  <si>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</si>
  <si>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</si>
  <si>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</si>
  <si>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</si>
  <si>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</si>
  <si>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</si>
  <si>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</si>
  <si>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</si>
  <si>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</si>
  <si>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</si>
  <si>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</si>
  <si>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</si>
  <si>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</si>
  <si>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</si>
  <si>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</si>
  <si>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</si>
  <si>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</si>
  <si>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</si>
  <si>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</si>
  <si>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</si>
  <si>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</si>
  <si>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</si>
  <si>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</si>
  <si>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</si>
  <si>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</si>
  <si>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</si>
  <si>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</si>
  <si>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</si>
  <si>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</si>
  <si>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</si>
  <si>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</si>
  <si>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</si>
  <si>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</si>
  <si>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</si>
  <si>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</si>
  <si>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</si>
  <si>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</si>
  <si>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</si>
  <si>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</si>
  <si>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</si>
  <si>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</si>
  <si>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</si>
  <si>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</si>
  <si>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</si>
  <si>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</si>
  <si>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</si>
  <si>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</si>
  <si>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</si>
  <si>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</si>
  <si>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</si>
  <si>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</si>
  <si>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</si>
  <si>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</si>
  <si>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</si>
  <si>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</si>
  <si>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</si>
  <si>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</si>
  <si>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</si>
  <si>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</si>
  <si>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</si>
  <si>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</si>
  <si>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</si>
  <si>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</si>
  <si>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</si>
  <si>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</si>
  <si>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</si>
  <si>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</si>
  <si>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</si>
  <si>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</si>
  <si>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</si>
  <si>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</si>
  <si>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</si>
  <si>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</si>
  <si>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</si>
  <si>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</si>
  <si>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</si>
  <si>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</si>
  <si>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</si>
  <si>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</si>
  <si>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</si>
  <si>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</si>
  <si>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</si>
  <si>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</si>
  <si>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</si>
  <si>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</si>
  <si>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</si>
  <si>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</si>
  <si>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</si>
  <si>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</si>
  <si>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</si>
  <si>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</si>
  <si>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</si>
  <si>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</si>
  <si>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</si>
  <si>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</si>
  <si>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</si>
  <si>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</si>
  <si>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</si>
  <si>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</si>
  <si>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</si>
  <si>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</si>
  <si>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</si>
  <si>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</si>
  <si>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</si>
  <si>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</si>
  <si>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</si>
  <si>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</si>
  <si>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</si>
  <si>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</si>
  <si>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</si>
  <si>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</si>
  <si>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</si>
  <si>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</si>
  <si>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</si>
  <si>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</si>
  <si>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</si>
  <si>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</si>
  <si>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</si>
  <si>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</si>
  <si>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</si>
  <si>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</si>
  <si>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</si>
  <si>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</si>
  <si>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</si>
  <si>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</si>
  <si>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</si>
  <si>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</si>
  <si>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</si>
  <si>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</si>
  <si>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</si>
  <si>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</si>
  <si>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</si>
  <si>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</si>
  <si>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</si>
  <si>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</si>
  <si>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</si>
  <si>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</si>
  <si>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</si>
  <si>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</si>
  <si>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</si>
  <si>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</si>
  <si>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</si>
  <si>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</si>
  <si>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</si>
  <si>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</si>
  <si>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</si>
  <si>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</si>
  <si>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</si>
  <si>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</si>
  <si>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</si>
  <si>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</si>
  <si>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</si>
  <si>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</si>
  <si>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</si>
  <si>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</si>
  <si>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</si>
  <si>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</si>
  <si>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</si>
  <si>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</si>
  <si>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</si>
  <si>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</si>
  <si>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</si>
  <si>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</si>
  <si>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</si>
  <si>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</si>
  <si>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</si>
  <si>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</si>
  <si>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</si>
  <si>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</si>
  <si>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</si>
  <si>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</si>
  <si>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</si>
  <si>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</si>
  <si>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</si>
  <si>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</si>
  <si>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</si>
  <si>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</si>
  <si>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</si>
  <si>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</si>
  <si>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</si>
  <si>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</si>
  <si>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</si>
  <si>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</si>
  <si>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</si>
  <si>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</si>
  <si>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</si>
  <si>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</si>
  <si>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</si>
  <si>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</si>
  <si>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</si>
  <si>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</si>
  <si>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</si>
  <si>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</si>
  <si>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</si>
  <si>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</si>
  <si>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</si>
  <si>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</si>
  <si>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</si>
  <si>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</si>
  <si>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</si>
  <si>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</si>
  <si>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</si>
  <si>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</si>
  <si>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</si>
  <si>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</si>
  <si>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</si>
  <si>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</si>
  <si>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</si>
  <si>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</si>
  <si>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</si>
  <si>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</si>
  <si>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</si>
  <si>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</si>
  <si>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</si>
  <si>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</si>
  <si>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</si>
  <si>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</si>
  <si>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</si>
  <si>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</si>
  <si>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</si>
  <si>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</si>
  <si>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</si>
  <si>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</si>
  <si>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</si>
  <si>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</si>
  <si>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</si>
  <si>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</si>
  <si>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</si>
  <si>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</si>
  <si>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</si>
  <si>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</si>
  <si>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</si>
  <si>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</si>
  <si>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</si>
  <si>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</si>
  <si>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</si>
  <si>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</si>
  <si>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</si>
  <si>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</si>
  <si>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</si>
  <si>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</si>
  <si>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</si>
  <si>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</si>
  <si>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</si>
  <si>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</si>
  <si>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</si>
  <si>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</si>
  <si>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</si>
  <si>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</si>
  <si>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</si>
  <si>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</si>
  <si>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</si>
  <si>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</si>
  <si>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</si>
  <si>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</si>
  <si>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</si>
  <si>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</si>
  <si>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</si>
  <si>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</si>
  <si>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</si>
  <si>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</si>
  <si>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</si>
  <si>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</si>
  <si>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</si>
  <si>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</si>
  <si>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</si>
  <si>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</si>
  <si>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</si>
  <si>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</si>
  <si>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</si>
  <si>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</si>
  <si>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</si>
  <si>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</si>
  <si>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</si>
  <si>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</si>
  <si>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</si>
  <si>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</si>
  <si>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</si>
  <si>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</si>
  <si>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</si>
  <si>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</si>
  <si>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</si>
  <si>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</si>
  <si>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</si>
  <si>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</si>
  <si>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</si>
  <si>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</si>
  <si>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</si>
  <si>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</si>
  <si>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</si>
  <si>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</si>
  <si>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</si>
  <si>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</si>
  <si>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</si>
  <si>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</si>
  <si>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</si>
  <si>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</si>
  <si>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</si>
  <si>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</si>
  <si>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</si>
  <si>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</si>
  <si>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</si>
  <si>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</si>
  <si>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</si>
  <si>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</si>
  <si>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</si>
  <si>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</si>
  <si>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</si>
  <si>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</si>
  <si>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</si>
  <si>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</si>
  <si>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</si>
  <si>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</si>
  <si>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</si>
  <si>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</si>
  <si>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</si>
  <si>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</si>
  <si>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</si>
  <si>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</si>
  <si>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</si>
  <si>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</si>
  <si>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</si>
  <si>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</si>
  <si>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</si>
  <si>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</si>
  <si>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</si>
  <si>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</si>
  <si>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</si>
  <si>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</si>
  <si>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</si>
  <si>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</si>
  <si>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</si>
  <si>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</si>
  <si>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</si>
  <si>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</si>
  <si>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</si>
  <si>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</si>
  <si>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</si>
  <si>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</si>
  <si>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</si>
  <si>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</si>
  <si>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</si>
  <si>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</si>
  <si>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</si>
  <si>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</si>
  <si>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</si>
  <si>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</si>
  <si>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</si>
  <si>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</si>
  <si>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</si>
  <si>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</si>
  <si>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</si>
  <si>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</si>
  <si>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</si>
  <si>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</si>
  <si>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</si>
  <si>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</si>
  <si>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</si>
  <si>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</si>
  <si>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</si>
  <si>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</si>
  <si>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</si>
  <si>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</si>
  <si>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</si>
  <si>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</si>
  <si>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</si>
  <si>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</si>
  <si>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</si>
  <si>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</si>
  <si>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</si>
  <si>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</si>
  <si>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</si>
  <si>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</si>
  <si>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</si>
  <si>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</si>
  <si>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</si>
  <si>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</si>
  <si>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</si>
  <si>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</si>
  <si>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</si>
  <si>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</si>
  <si>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</si>
  <si>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</si>
  <si>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</si>
  <si>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</si>
  <si>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</si>
  <si>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</si>
  <si>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</si>
  <si>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</si>
  <si>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</si>
  <si>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</si>
  <si>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</si>
  <si>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</si>
  <si>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</si>
  <si>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</si>
  <si>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</si>
  <si>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</si>
  <si>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</si>
  <si>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</si>
  <si>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</si>
  <si>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</si>
  <si>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</si>
  <si>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</si>
  <si>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</si>
  <si>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</si>
  <si>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</si>
  <si>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</si>
  <si>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</si>
  <si>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</si>
  <si>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</si>
  <si>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</si>
  <si>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</si>
  <si>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</si>
  <si>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</si>
  <si>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</si>
  <si>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</si>
  <si>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</si>
  <si>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</si>
  <si>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</si>
  <si>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</si>
  <si>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</si>
  <si>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</si>
  <si>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</si>
  <si>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</si>
  <si>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</si>
  <si>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</si>
  <si>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</si>
  <si>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</si>
  <si>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</si>
  <si>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</si>
  <si>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</si>
  <si>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</si>
  <si>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</si>
  <si>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</si>
  <si>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</si>
  <si>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</si>
  <si>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</si>
  <si>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</si>
  <si>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</si>
  <si>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</si>
  <si>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</si>
  <si>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</si>
  <si>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</si>
  <si>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</si>
  <si>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</si>
  <si>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</si>
  <si>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</si>
  <si>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</si>
  <si>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</si>
  <si>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</si>
  <si>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</si>
  <si>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</si>
  <si>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</si>
  <si>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</si>
  <si>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</si>
  <si>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</si>
  <si>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</si>
  <si>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</si>
  <si>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</si>
  <si>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</si>
  <si>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</si>
  <si>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</si>
  <si>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</si>
  <si>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</si>
  <si>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</si>
  <si>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</si>
  <si>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</si>
  <si>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</si>
  <si>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</si>
  <si>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</si>
  <si>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</si>
  <si>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</si>
  <si>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</si>
  <si>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</si>
  <si>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</si>
  <si>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</si>
  <si>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</si>
  <si>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</si>
  <si>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</si>
  <si>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</si>
  <si>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</si>
  <si>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</si>
  <si>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</si>
  <si>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</si>
  <si>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</si>
  <si>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</si>
  <si>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</si>
  <si>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</si>
  <si>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</si>
  <si>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</si>
  <si>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</si>
  <si>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</si>
  <si>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</si>
  <si>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</si>
  <si>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</si>
  <si>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</si>
  <si>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</si>
  <si>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</si>
  <si>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</si>
  <si>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</si>
  <si>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</si>
  <si>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</si>
  <si>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</si>
  <si>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</si>
  <si>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</si>
  <si>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</si>
  <si>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</si>
  <si>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</si>
  <si>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</si>
  <si>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</si>
  <si>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</si>
  <si>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</si>
  <si>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</si>
  <si>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</si>
  <si>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</si>
  <si>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</si>
  <si>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</si>
  <si>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</si>
  <si>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</si>
  <si>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</si>
  <si>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</si>
  <si>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</si>
  <si>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</si>
  <si>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</si>
  <si>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</si>
  <si>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</si>
  <si>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</si>
  <si>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</si>
  <si>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</si>
  <si>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</si>
  <si>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</si>
  <si>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</si>
  <si>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</si>
  <si>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</si>
  <si>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</si>
  <si>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</si>
  <si>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</si>
  <si>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</si>
  <si>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</si>
  <si>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</si>
  <si>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</si>
  <si>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</si>
  <si>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</si>
  <si>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</si>
  <si>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</si>
  <si>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</si>
  <si>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</si>
  <si>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</si>
  <si>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</si>
  <si>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</si>
  <si>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</si>
  <si>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</si>
  <si>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</si>
  <si>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</si>
  <si>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</si>
  <si>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</si>
  <si>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</si>
  <si>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</si>
  <si>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</si>
  <si>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</si>
  <si>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</si>
  <si>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</si>
  <si>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</si>
  <si>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</si>
  <si>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</si>
  <si>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</si>
  <si>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</si>
  <si>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</si>
  <si>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</si>
  <si>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</si>
  <si>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</si>
  <si>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</si>
  <si>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</si>
  <si>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</si>
  <si>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</si>
  <si>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</si>
  <si>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</si>
  <si>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</si>
  <si>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</si>
  <si>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</si>
  <si>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</si>
  <si>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</si>
  <si>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</si>
  <si>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</si>
  <si>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</si>
  <si>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</si>
  <si>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</si>
  <si>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</si>
  <si>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</si>
  <si>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</si>
  <si>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</si>
  <si>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</si>
  <si>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</si>
  <si>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</si>
  <si>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</si>
  <si>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</si>
  <si>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</si>
  <si>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</si>
  <si>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</si>
  <si>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</si>
  <si>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</si>
  <si>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</si>
  <si>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</si>
  <si>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</si>
  <si>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</si>
  <si>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</si>
  <si>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</si>
  <si>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</si>
  <si>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</si>
  <si>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</si>
  <si>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</si>
  <si>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</si>
  <si>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</si>
  <si>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</si>
  <si>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</si>
  <si>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</si>
  <si>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</si>
  <si>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</si>
  <si>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</si>
  <si>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</si>
  <si>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</si>
  <si>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</si>
  <si>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</si>
  <si>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</si>
  <si>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</si>
  <si>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</si>
  <si>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</si>
  <si>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</si>
  <si>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</si>
  <si>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</si>
  <si>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</si>
  <si>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</si>
  <si>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</si>
  <si>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</si>
  <si>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</si>
  <si>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</si>
  <si>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</si>
  <si>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</si>
  <si>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</si>
  <si>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</si>
  <si>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</si>
  <si>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</si>
  <si>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</si>
  <si>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</si>
  <si>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</si>
  <si>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</si>
  <si>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</si>
  <si>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</si>
  <si>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</si>
  <si>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</si>
  <si>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</si>
  <si>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</si>
  <si>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</si>
  <si>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</si>
  <si>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</si>
  <si>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</si>
  <si>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</si>
  <si>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</si>
  <si>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</si>
  <si>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</si>
  <si>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</si>
  <si>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</si>
  <si>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</si>
  <si>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</si>
  <si>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</si>
  <si>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</si>
  <si>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</si>
  <si>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</si>
  <si>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</si>
  <si>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</si>
  <si>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</si>
  <si>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</si>
  <si>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</si>
  <si>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</si>
  <si>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</si>
  <si>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</si>
  <si>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</si>
  <si>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</si>
  <si>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</si>
  <si>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</si>
  <si>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</si>
  <si>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</si>
  <si>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</si>
  <si>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</si>
  <si>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</si>
  <si>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</si>
  <si>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</si>
  <si>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</si>
  <si>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</si>
  <si>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</si>
  <si>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</si>
  <si>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</si>
  <si>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</si>
  <si>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</si>
  <si>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</si>
  <si>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</si>
  <si>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</si>
  <si>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</si>
  <si>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</si>
  <si>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</si>
  <si>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</si>
  <si>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</si>
  <si>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</si>
  <si>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</si>
  <si>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</si>
  <si>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</si>
  <si>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</si>
  <si>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</si>
  <si>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</si>
  <si>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</si>
  <si>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</si>
  <si>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</si>
  <si>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</si>
  <si>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</si>
  <si>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</si>
  <si>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</si>
  <si>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</si>
  <si>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</si>
  <si>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</si>
  <si>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</si>
  <si>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</si>
  <si>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</si>
  <si>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</si>
  <si>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</si>
  <si>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</si>
  <si>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</si>
  <si>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</si>
  <si>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</si>
  <si>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</si>
  <si>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</si>
  <si>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</si>
  <si>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</si>
  <si>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</si>
  <si>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</si>
  <si>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</si>
  <si>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</si>
  <si>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</si>
  <si>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</si>
  <si>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</si>
  <si>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</si>
  <si>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</si>
  <si>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</si>
  <si>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</si>
  <si>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</si>
  <si>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</si>
  <si>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</si>
  <si>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</si>
  <si>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</si>
  <si>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</si>
  <si>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</si>
  <si>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</si>
  <si>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</si>
  <si>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</si>
  <si>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</si>
  <si>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</si>
  <si>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</si>
  <si>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</si>
  <si>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</si>
  <si>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</si>
  <si>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</si>
  <si>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</si>
  <si>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</si>
  <si>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</si>
  <si>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</si>
  <si>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</si>
  <si>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</si>
  <si>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</si>
  <si>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</si>
  <si>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</si>
  <si>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</si>
  <si>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</si>
  <si>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</si>
  <si>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</si>
  <si>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</si>
  <si>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</si>
  <si>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</si>
  <si>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</si>
  <si>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</si>
  <si>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</si>
  <si>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</si>
  <si>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</si>
  <si>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</si>
  <si>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</si>
  <si>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</si>
  <si>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</si>
  <si>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</si>
  <si>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</si>
  <si>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</si>
  <si>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</si>
  <si>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</si>
  <si>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</si>
  <si>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</si>
  <si>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</si>
  <si>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</si>
  <si>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</si>
  <si>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</si>
  <si>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</si>
  <si>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</si>
  <si>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</si>
  <si>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</si>
  <si>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</si>
  <si>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</si>
  <si>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</si>
  <si>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</si>
  <si>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</si>
  <si>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</si>
  <si>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</si>
  <si>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</si>
  <si>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</si>
  <si>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</si>
  <si>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</si>
  <si>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</si>
  <si>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</si>
  <si>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</si>
  <si>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</si>
  <si>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</si>
  <si>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</si>
  <si>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</si>
  <si>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</si>
  <si>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</si>
  <si>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</si>
  <si>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</si>
  <si>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</si>
  <si>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</si>
  <si>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</si>
  <si>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</si>
  <si>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</si>
  <si>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</si>
  <si>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</si>
  <si>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</si>
  <si>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</si>
  <si>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</si>
  <si>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</si>
  <si>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</si>
  <si>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</si>
  <si>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</si>
  <si>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</si>
  <si>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</si>
  <si>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</si>
  <si>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</si>
  <si>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</si>
  <si>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</si>
  <si>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</si>
  <si>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</si>
  <si>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</si>
  <si>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</si>
  <si>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</si>
  <si>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</si>
  <si>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</si>
  <si>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</si>
  <si>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</si>
  <si>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</si>
  <si>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</si>
  <si>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</si>
  <si>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</si>
  <si>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</si>
  <si>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</si>
  <si>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</si>
  <si>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</si>
  <si>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</si>
  <si>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</si>
  <si>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</si>
  <si>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</si>
  <si>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</si>
  <si>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</si>
  <si>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</si>
  <si>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</si>
  <si>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</si>
  <si>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</si>
  <si>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</si>
  <si>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</si>
  <si>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</si>
  <si>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</si>
  <si>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</si>
  <si>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</si>
  <si>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</si>
  <si>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</si>
  <si>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</si>
  <si>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</si>
  <si>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</si>
  <si>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</si>
  <si>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</si>
  <si>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</si>
  <si>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</si>
  <si>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</si>
  <si>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</si>
  <si>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</si>
  <si>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</si>
  <si>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</si>
  <si>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</si>
  <si>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</si>
  <si>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</si>
  <si>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</si>
  <si>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</si>
  <si>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</si>
  <si>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</si>
  <si>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</si>
  <si>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</si>
  <si>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</si>
  <si>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</si>
  <si>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</si>
  <si>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</si>
  <si>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</si>
  <si>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</si>
  <si>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</si>
  <si>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</si>
  <si>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</si>
  <si>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</si>
  <si>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</si>
  <si>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</si>
  <si>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</si>
  <si>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</si>
  <si>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</si>
  <si>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</si>
  <si>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</si>
  <si>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</si>
  <si>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</si>
  <si>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</si>
  <si>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</si>
  <si>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</si>
  <si>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</si>
  <si>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</si>
  <si>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</si>
  <si>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</si>
  <si>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</si>
  <si>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</si>
  <si>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</si>
  <si>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</si>
  <si>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</si>
  <si>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</si>
  <si>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</si>
  <si>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</si>
  <si>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</si>
  <si>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</si>
  <si>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</si>
  <si>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</si>
  <si>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</si>
  <si>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</si>
  <si>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</si>
  <si>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</si>
  <si>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</si>
  <si>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</si>
  <si>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</si>
  <si>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</si>
  <si>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</si>
  <si>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</si>
  <si>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</si>
  <si>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</si>
  <si>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</si>
  <si>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</si>
  <si>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</si>
  <si>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</si>
  <si>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</si>
  <si>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</si>
  <si>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</si>
  <si>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</si>
  <si>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</si>
  <si>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</si>
  <si>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</si>
  <si>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</si>
  <si>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</si>
  <si>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</si>
  <si>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</si>
  <si>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</si>
  <si>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</si>
  <si>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</si>
  <si>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</si>
  <si>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</si>
  <si>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</si>
  <si>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</si>
  <si>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</si>
  <si>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</si>
  <si>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</si>
  <si>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</si>
  <si>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</si>
  <si>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</si>
  <si>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</si>
  <si>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</si>
  <si>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</si>
  <si>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</si>
  <si>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</si>
  <si>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</si>
  <si>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</si>
  <si>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</si>
  <si>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</si>
  <si>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</si>
  <si>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</si>
  <si>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</si>
  <si>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</si>
  <si>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</si>
  <si>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</si>
  <si>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</si>
  <si>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</si>
  <si>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</si>
  <si>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</si>
  <si>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</si>
  <si>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</si>
  <si>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</si>
  <si>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</si>
  <si>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</si>
  <si>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</si>
  <si>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</si>
  <si>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</si>
  <si>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</si>
  <si>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</si>
  <si>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</si>
  <si>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</si>
  <si>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</si>
  <si>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</si>
  <si>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</si>
  <si>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</si>
  <si>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</si>
  <si>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</si>
  <si>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</si>
  <si>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</si>
  <si>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</si>
  <si>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</si>
  <si>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</si>
  <si>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</si>
  <si>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</si>
  <si>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</si>
  <si>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</si>
  <si>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</si>
  <si>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</si>
  <si>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</si>
  <si>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</si>
  <si>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</si>
  <si>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</si>
  <si>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</si>
  <si>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</si>
  <si>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</si>
  <si>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</si>
  <si>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</si>
  <si>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</si>
  <si>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</si>
  <si>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</si>
  <si>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</si>
  <si>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</si>
  <si>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</si>
  <si>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</si>
  <si>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</si>
  <si>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</si>
  <si>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</si>
  <si>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</si>
  <si>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</si>
  <si>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</si>
  <si>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</si>
  <si>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</si>
  <si>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</si>
  <si>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</si>
  <si>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</si>
  <si>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</si>
  <si>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</si>
  <si>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</si>
  <si>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</si>
  <si>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</si>
  <si>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</si>
  <si>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</si>
  <si>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</si>
  <si>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</si>
  <si>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</si>
  <si>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</si>
  <si>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</si>
  <si>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</si>
  <si>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</si>
  <si>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</si>
  <si>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</si>
  <si>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</si>
  <si>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</si>
  <si>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</si>
  <si>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</si>
  <si>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</si>
  <si>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</si>
  <si>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</si>
  <si>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</si>
  <si>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</si>
  <si>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</si>
  <si>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</si>
  <si>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</si>
  <si>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</si>
  <si>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</si>
  <si>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</si>
  <si>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</si>
  <si>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</si>
  <si>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</si>
  <si>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</si>
  <si>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</si>
  <si>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</si>
  <si>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</si>
  <si>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</si>
  <si>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</si>
  <si>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</si>
  <si>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</si>
  <si>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</si>
  <si>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</si>
  <si>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</si>
  <si>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</si>
  <si>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</si>
  <si>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</si>
  <si>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</si>
  <si>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</si>
  <si>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</si>
  <si>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</si>
  <si>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</si>
  <si>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</si>
  <si>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</si>
  <si>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</si>
  <si>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</si>
  <si>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</si>
  <si>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</si>
  <si>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</si>
  <si>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</si>
  <si>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</si>
  <si>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</si>
  <si>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</si>
  <si>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</si>
  <si>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</si>
  <si>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</si>
  <si>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</si>
  <si>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</si>
  <si>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</si>
  <si>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</si>
  <si>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</si>
  <si>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</si>
  <si>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</si>
  <si>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</si>
  <si>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</si>
  <si>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</si>
  <si>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</si>
  <si>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</si>
  <si>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</si>
  <si>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</si>
  <si>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</si>
  <si>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</si>
  <si>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</si>
  <si>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</si>
  <si>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</si>
  <si>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</si>
  <si>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</si>
  <si>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</si>
  <si>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</si>
  <si>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</si>
  <si>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</si>
  <si>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</si>
  <si>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</si>
  <si>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</si>
  <si>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</si>
  <si>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</si>
  <si>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</si>
  <si>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</si>
  <si>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</si>
  <si>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</si>
  <si>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</si>
  <si>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</si>
  <si>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</si>
  <si>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</si>
  <si>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</si>
  <si>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</si>
  <si>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</si>
  <si>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</si>
  <si>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</si>
  <si>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</si>
  <si>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</si>
  <si>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</si>
  <si>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</si>
  <si>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</si>
  <si>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</si>
  <si>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</si>
  <si>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</si>
  <si>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</si>
  <si>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</si>
  <si>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</si>
  <si>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</si>
  <si>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</si>
  <si>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</si>
  <si>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</si>
  <si>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</si>
  <si>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</si>
  <si>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</si>
  <si>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</si>
  <si>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</si>
  <si>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</si>
  <si>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</si>
  <si>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</si>
  <si>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</si>
  <si>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</si>
  <si>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</si>
  <si>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</si>
  <si>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</si>
  <si>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</si>
  <si>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</si>
  <si>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</si>
  <si>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</si>
  <si>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</si>
  <si>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</si>
  <si>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</si>
  <si>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</si>
  <si>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</si>
  <si>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</si>
  <si>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</si>
  <si>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</si>
  <si>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</si>
  <si>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</si>
  <si>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</si>
  <si>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</si>
  <si>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</si>
  <si>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</si>
  <si>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</si>
  <si>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</si>
  <si>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</si>
  <si>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</si>
  <si>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</si>
  <si>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</si>
  <si>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</si>
  <si>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</si>
  <si>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</si>
  <si>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</si>
  <si>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</si>
  <si>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</si>
  <si>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</si>
  <si>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</si>
  <si>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</si>
  <si>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</si>
  <si>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</si>
  <si>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</si>
  <si>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</si>
  <si>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</si>
  <si>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</si>
  <si>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</si>
  <si>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</si>
  <si>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</si>
  <si>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</si>
  <si>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</si>
  <si>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</si>
  <si>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</si>
  <si>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</si>
  <si>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</si>
  <si>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</si>
  <si>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</si>
  <si>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</si>
  <si>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</si>
  <si>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</si>
  <si>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</si>
  <si>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</si>
  <si>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</si>
  <si>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</si>
  <si>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</si>
  <si>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</si>
  <si>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</si>
  <si>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</si>
  <si>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</si>
  <si>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</si>
  <si>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</si>
  <si>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</si>
  <si>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</si>
  <si>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</si>
  <si>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</si>
  <si>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</si>
  <si>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</si>
  <si>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</si>
  <si>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</si>
  <si>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</si>
  <si>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</si>
  <si>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</si>
  <si>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</si>
  <si>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</si>
  <si>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</si>
  <si>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</si>
  <si>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</si>
  <si>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</si>
  <si>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</si>
  <si>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</si>
  <si>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</si>
  <si>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</si>
  <si>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</si>
  <si>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</si>
  <si>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</si>
  <si>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</si>
  <si>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</si>
  <si>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</si>
  <si>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</si>
  <si>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</si>
  <si>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</si>
  <si>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</si>
  <si>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</si>
  <si>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</si>
  <si>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</si>
  <si>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</si>
  <si>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</si>
  <si>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</si>
  <si>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</si>
  <si>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</si>
  <si>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</si>
  <si>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</si>
  <si>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</si>
  <si>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</si>
  <si>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</si>
  <si>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</si>
  <si>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</si>
  <si>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</si>
  <si>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</si>
  <si>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</si>
  <si>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</si>
  <si>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</si>
  <si>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</si>
  <si>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</si>
  <si>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</si>
  <si>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</si>
  <si>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</si>
  <si>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</si>
  <si>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</si>
  <si>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</si>
  <si>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</si>
  <si>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</si>
  <si>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</si>
  <si>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</si>
  <si>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</si>
  <si>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</si>
  <si>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</si>
  <si>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</si>
  <si>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</si>
  <si>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</si>
  <si>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</si>
  <si>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</si>
  <si>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</si>
  <si>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</si>
  <si>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</si>
  <si>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</si>
  <si>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</si>
  <si>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</si>
  <si>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</si>
  <si>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</si>
  <si>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</si>
  <si>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</si>
  <si>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</si>
  <si>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</si>
  <si>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</si>
  <si>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</si>
  <si>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</si>
  <si>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</si>
  <si>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</si>
  <si>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</si>
  <si>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</si>
  <si>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</si>
  <si>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</si>
  <si>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</si>
  <si>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</si>
  <si>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</si>
  <si>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</si>
  <si>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</si>
  <si>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</si>
  <si>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</si>
  <si>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</si>
  <si>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</si>
  <si>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</si>
  <si>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</si>
  <si>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</si>
  <si>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</si>
  <si>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R. Brian Black</t>
  </si>
  <si>
    <t>DB</t>
  </si>
  <si>
    <t>12/18/19</t>
  </si>
  <si>
    <t>Kelly King</t>
  </si>
  <si>
    <t>The Maui News</t>
  </si>
  <si>
    <t>MS</t>
  </si>
  <si>
    <t>Mauloa Akina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</si>
</sst>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C9" zoomScale="84" zoomScaleNormal="84" zoomScaleSheetLayoutView="30" zoomScalePageLayoutView="50" workbookViewId="0">
      <selection activeCell="L24" sqref="L24"/>
    </sheetView>
  </sheetViews>
  <sheetFormatPr defaultColWidth="9.109375" defaultRowHeight="14.4" x14ac:dyDescent="0.3"/>
  <cols>
    <col min="1" max="1" width="35.6640625" style="1" customWidth="1"/>
    <col min="2" max="2" width="50.332031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f>A3</f>
        <v>0</v>
      </c>
      <c r="B10" s="636">
        <f>B3</f>
        <v>0</v>
      </c>
      <c r="C10" s="557">
        <f>COUNTA(D12:D1011)</f>
        <v>4</v>
      </c>
      <c r="D10" s="558">
        <f>COUNTIF(D12:D1011,"*~**")</f>
        <v>0</v>
      </c>
      <c r="E10" s="559"/>
      <c r="F10" s="560">
        <f>COUNTIF(F12:F1011,"x")</f>
        <v>0</v>
      </c>
      <c r="G10" s="561">
        <f>COUNTA(G12:G1011)-(COUNTA(G12:G1011)-COUNT(G12:G1011))</f>
        <v>4</v>
      </c>
      <c r="H10" s="561">
        <f>COUNTA(H12:H1011)-(COUNTA(H12:H1011)-COUNT(H12:H1011))</f>
        <v>4</v>
      </c>
      <c r="I10" s="562">
        <f>COUNTIF(I12:I1011,"x")</f>
        <v>0</v>
      </c>
      <c r="J10" s="563">
        <f>COUNTIF(J12:J1011,"x")</f>
        <v>0</v>
      </c>
      <c r="K10" s="564">
        <f>COUNTIF(K12:K1011,"x")</f>
        <v>0</v>
      </c>
      <c r="L10" s="565">
        <f>COUNTIF(L12:L1011,"x")</f>
        <v>0</v>
      </c>
      <c r="M10" s="564">
        <f>COUNTA(M12:M1011)</f>
        <v>4</v>
      </c>
      <c r="N10" s="566">
        <f>SUM(AW12:AW1011)</f>
        <v>62</v>
      </c>
      <c r="O10" s="567">
        <f t="shared" ref="O10:U10" si="10">COUNTIF(O12:O1011,"x")</f>
        <v>2</v>
      </c>
      <c r="P10" s="567">
        <f t="shared" si="10"/>
        <v>0</v>
      </c>
      <c r="Q10" s="567">
        <f t="shared" si="10"/>
        <v>1</v>
      </c>
      <c r="R10" s="567">
        <f t="shared" si="10"/>
        <v>0</v>
      </c>
      <c r="S10" s="567">
        <f>COUNTIF(S12:S1011,"x")</f>
        <v>0</v>
      </c>
      <c r="T10" s="567">
        <f t="shared" si="10"/>
        <v>0</v>
      </c>
      <c r="U10" s="568">
        <f t="shared" si="10"/>
        <v>0</v>
      </c>
      <c r="V10" s="569">
        <f>SUM(V12:V1011)</f>
        <v>3.5</v>
      </c>
      <c r="W10" s="570">
        <f t="shared" ref="W10:AA10" si="11">SUM(W12:W1011)</f>
        <v>1</v>
      </c>
      <c r="X10" s="571">
        <f t="shared" si="11"/>
        <v>0</v>
      </c>
      <c r="Y10" s="571">
        <f>SUM(Y12:Y1011)</f>
        <v>4.5</v>
      </c>
      <c r="Z10" s="572">
        <f t="shared" si="11"/>
        <v>55</v>
      </c>
      <c r="AA10" s="573">
        <f t="shared" si="11"/>
        <v>0</v>
      </c>
      <c r="AB10" s="574">
        <f>COUNTIFS(AB12:AB1011,-30,Z12:Z1011,"&gt;0")</f>
        <v>0</v>
      </c>
      <c r="AC10" s="575">
        <f>COUNTIFS(AC12:AC1011,"x",Z12:Z1011,"&gt;0")</f>
        <v>2</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55</v>
      </c>
      <c r="AK10" s="578">
        <f t="shared" si="12"/>
        <v>55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62</v>
      </c>
      <c r="AX10" s="581">
        <f t="shared" si="12"/>
        <v>0</v>
      </c>
      <c r="AY10" s="581">
        <f t="shared" si="12"/>
        <v>62</v>
      </c>
      <c r="AZ10" s="582">
        <f t="shared" si="12"/>
        <v>0</v>
      </c>
      <c r="BA10" s="583">
        <f t="shared" si="12"/>
        <v>3.5</v>
      </c>
      <c r="BB10" s="584">
        <f>SUMIF(BB12:BB1011,"&gt;0")</f>
        <v>0</v>
      </c>
      <c r="BC10" s="584">
        <f t="shared" si="12"/>
        <v>3.5</v>
      </c>
      <c r="BD10" s="585">
        <f t="shared" si="12"/>
        <v>0</v>
      </c>
      <c r="BE10" s="586">
        <f t="shared" si="12"/>
        <v>1</v>
      </c>
      <c r="BF10" s="584">
        <f t="shared" si="12"/>
        <v>0</v>
      </c>
      <c r="BG10" s="584">
        <f t="shared" si="12"/>
        <v>1</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83" t="s">
        <v>3391</v>
      </c>
      <c r="B11" s="684"/>
      <c r="C11" s="382"/>
      <c r="D11" s="377"/>
      <c r="E11" s="227"/>
      <c r="F11" s="383"/>
      <c r="G11" s="383"/>
      <c r="H11" s="383"/>
      <c r="I11" s="383"/>
      <c r="J11" s="384"/>
      <c r="K11" s="385"/>
      <c r="L11" s="229"/>
      <c r="M11" s="386"/>
      <c r="N11" s="228">
        <f>N10/M10</f>
        <v>15.5</v>
      </c>
      <c r="O11" s="228"/>
      <c r="P11" s="228"/>
      <c r="Q11" s="228"/>
      <c r="R11" s="228"/>
      <c r="S11" s="228"/>
      <c r="T11" s="228"/>
      <c r="U11" s="229"/>
      <c r="V11" s="387">
        <f t="shared" ref="V11:AA11" si="14">AVERAGEIF(V12:V1011,"&lt;&gt;0")</f>
        <v>1.75</v>
      </c>
      <c r="W11" s="387">
        <f t="shared" si="14"/>
        <v>1</v>
      </c>
      <c r="X11" s="387" t="e">
        <f t="shared" si="14"/>
        <v>#DIV/0!</v>
      </c>
      <c r="Y11" s="387">
        <f t="shared" si="14"/>
        <v>2.25</v>
      </c>
      <c r="Z11" s="381">
        <f>AVERAGEIF(Z12:Z1011,"&lt;&gt;0")</f>
        <v>27.5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27.5</v>
      </c>
      <c r="AK11" s="234">
        <f t="shared" si="15"/>
        <v>27.5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15.5</v>
      </c>
      <c r="AX11" s="235" t="e">
        <f t="shared" si="15"/>
        <v>#DIV/0!</v>
      </c>
      <c r="AY11" s="235">
        <f t="shared" si="15"/>
        <v>15.5</v>
      </c>
      <c r="AZ11" s="390" t="e">
        <f t="shared" si="15"/>
        <v>#DIV/0!</v>
      </c>
      <c r="BA11" s="389">
        <f t="shared" si="15"/>
        <v>1.75</v>
      </c>
      <c r="BB11" s="235" t="e">
        <f t="shared" si="15"/>
        <v>#DIV/0!</v>
      </c>
      <c r="BC11" s="235">
        <f t="shared" si="15"/>
        <v>1.75</v>
      </c>
      <c r="BD11" s="390" t="e">
        <f t="shared" si="15"/>
        <v>#DIV/0!</v>
      </c>
      <c r="BE11" s="389">
        <f t="shared" si="15"/>
        <v>1</v>
      </c>
      <c r="BF11" s="235" t="e">
        <f t="shared" si="15"/>
        <v>#DIV/0!</v>
      </c>
      <c r="BG11" s="391">
        <f t="shared" si="15"/>
        <v>1</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t="s">
        <v>3472</v>
      </c>
      <c r="E12" s="180" t="s">
        <v>3471</v>
      </c>
      <c r="F12" s="34"/>
      <c r="G12" s="131">
        <v>43663</v>
      </c>
      <c r="H12" s="136">
        <v>43670</v>
      </c>
      <c r="I12" s="140"/>
      <c r="J12" s="78"/>
      <c r="K12" s="144"/>
      <c r="L12" s="119"/>
      <c r="M12" s="394">
        <v>43670</v>
      </c>
      <c r="N12" s="158">
        <f>IF((NETWORKDAYS(G12,M12)&gt;0),(NETWORKDAYS(G12,M12)),"")</f>
        <v>6</v>
      </c>
      <c r="O12" s="311" t="s">
        <v>0</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6</v>
      </c>
      <c r="AX12" s="165" t="str">
        <f t="shared" ref="AX12:AX75" si="23">IF(AND(K12="x",AW12&gt;0),AW12,"")</f>
        <v/>
      </c>
      <c r="AY12" s="192">
        <f t="shared" ref="AY12:AY75" si="24">IF(OR(K12="x",F12="x",AW12&lt;=0),"",AW12)</f>
        <v>6</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t="s">
        <v>3470</v>
      </c>
      <c r="E18" s="16" t="s">
        <v>3471</v>
      </c>
      <c r="F18" s="17"/>
      <c r="G18" s="134">
        <v>43686</v>
      </c>
      <c r="H18" s="135">
        <v>43703</v>
      </c>
      <c r="I18" s="141"/>
      <c r="J18" s="25"/>
      <c r="K18" s="145"/>
      <c r="L18" s="28"/>
      <c r="M18" s="395">
        <v>43703</v>
      </c>
      <c r="N18" s="158">
        <f t="shared" si="33"/>
        <v>12</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12</v>
      </c>
      <c r="AX18" s="165" t="str">
        <f t="shared" si="23"/>
        <v/>
      </c>
      <c r="AY18" s="193">
        <f t="shared" si="24"/>
        <v>12</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t="s">
        <v>3469</v>
      </c>
      <c r="E20" s="16" t="s">
        <v>3467</v>
      </c>
      <c r="F20" s="17"/>
      <c r="G20" s="131">
        <v>43769</v>
      </c>
      <c r="H20" s="133">
        <v>43790</v>
      </c>
      <c r="I20" s="140"/>
      <c r="J20" s="78"/>
      <c r="K20" s="144"/>
      <c r="L20" s="119"/>
      <c r="M20" s="394">
        <v>43790</v>
      </c>
      <c r="N20" s="158">
        <f t="shared" si="33"/>
        <v>16</v>
      </c>
      <c r="O20" s="27"/>
      <c r="P20" s="27"/>
      <c r="Q20" s="27" t="s">
        <v>0</v>
      </c>
      <c r="R20" s="27"/>
      <c r="S20" s="27"/>
      <c r="T20" s="28"/>
      <c r="U20" s="29"/>
      <c r="V20" s="32">
        <v>3</v>
      </c>
      <c r="W20" s="318">
        <v>1</v>
      </c>
      <c r="X20" s="319"/>
      <c r="Y20" s="160">
        <f t="shared" si="17"/>
        <v>4</v>
      </c>
      <c r="Z20" s="159">
        <f t="shared" si="18"/>
        <v>50</v>
      </c>
      <c r="AA20" s="327"/>
      <c r="AB20" s="400">
        <f t="shared" si="41"/>
        <v>0</v>
      </c>
      <c r="AC20" s="371" t="s">
        <v>0</v>
      </c>
      <c r="AD20" s="226" t="str">
        <f t="shared" si="19"/>
        <v/>
      </c>
      <c r="AE20" s="368">
        <f t="shared" si="34"/>
        <v>-10</v>
      </c>
      <c r="AF20" s="335"/>
      <c r="AG20" s="333"/>
      <c r="AH20" s="336">
        <v>0</v>
      </c>
      <c r="AI20" s="161">
        <f t="shared" si="20"/>
        <v>0</v>
      </c>
      <c r="AJ20" s="162">
        <f t="shared" si="21"/>
        <v>50</v>
      </c>
      <c r="AK20" s="163">
        <f t="shared" si="35"/>
        <v>50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16</v>
      </c>
      <c r="AX20" s="165" t="str">
        <f t="shared" si="23"/>
        <v/>
      </c>
      <c r="AY20" s="193">
        <f t="shared" si="24"/>
        <v>16</v>
      </c>
      <c r="AZ20" s="183" t="str">
        <f t="shared" si="25"/>
        <v/>
      </c>
      <c r="BA20" s="173">
        <f t="shared" si="26"/>
        <v>3</v>
      </c>
      <c r="BB20" s="174" t="str">
        <f t="shared" si="27"/>
        <v/>
      </c>
      <c r="BC20" s="186">
        <f t="shared" si="48"/>
        <v>3</v>
      </c>
      <c r="BD20" s="174" t="str">
        <f t="shared" si="28"/>
        <v/>
      </c>
      <c r="BE20" s="201">
        <f t="shared" si="29"/>
        <v>1</v>
      </c>
      <c r="BF20" s="174" t="str">
        <f t="shared" si="30"/>
        <v/>
      </c>
      <c r="BG20" s="186">
        <f t="shared" si="31"/>
        <v>1</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t="s">
        <v>3466</v>
      </c>
      <c r="E21" s="81" t="s">
        <v>3467</v>
      </c>
      <c r="F21" s="34"/>
      <c r="G21" s="131">
        <v>43782</v>
      </c>
      <c r="H21" s="132">
        <v>43819</v>
      </c>
      <c r="I21" s="140" t="s">
        <v>3468</v>
      </c>
      <c r="J21" s="78"/>
      <c r="K21" s="144"/>
      <c r="L21" s="119"/>
      <c r="M21" s="394">
        <v>43819</v>
      </c>
      <c r="N21" s="158">
        <f t="shared" si="33"/>
        <v>28</v>
      </c>
      <c r="O21" s="311" t="s">
        <v>0</v>
      </c>
      <c r="P21" s="311"/>
      <c r="Q21" s="311"/>
      <c r="R21" s="311"/>
      <c r="S21" s="311"/>
      <c r="T21" s="312"/>
      <c r="U21" s="314"/>
      <c r="V21" s="167">
        <v>0.5</v>
      </c>
      <c r="W21" s="313"/>
      <c r="X21" s="313"/>
      <c r="Y21" s="160">
        <f t="shared" si="17"/>
        <v>0.5</v>
      </c>
      <c r="Z21" s="159">
        <f t="shared" si="18"/>
        <v>5</v>
      </c>
      <c r="AA21" s="326"/>
      <c r="AB21" s="400">
        <f t="shared" si="41"/>
        <v>0</v>
      </c>
      <c r="AC21" s="370" t="s">
        <v>0</v>
      </c>
      <c r="AD21" s="226"/>
      <c r="AE21" s="368">
        <f t="shared" si="34"/>
        <v>-55</v>
      </c>
      <c r="AF21" s="331"/>
      <c r="AG21" s="333"/>
      <c r="AH21" s="334">
        <v>0</v>
      </c>
      <c r="AI21" s="161">
        <f t="shared" si="20"/>
        <v>0</v>
      </c>
      <c r="AJ21" s="162">
        <f t="shared" si="21"/>
        <v>5</v>
      </c>
      <c r="AK21" s="163">
        <f t="shared" si="35"/>
        <v>5</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28</v>
      </c>
      <c r="AX21" s="165" t="str">
        <f t="shared" si="23"/>
        <v/>
      </c>
      <c r="AY21" s="193">
        <f t="shared" si="24"/>
        <v>28</v>
      </c>
      <c r="AZ21" s="183" t="str">
        <f t="shared" si="25"/>
        <v/>
      </c>
      <c r="BA21" s="173">
        <f t="shared" si="26"/>
        <v>0.5</v>
      </c>
      <c r="BB21" s="174" t="str">
        <f t="shared" si="27"/>
        <v/>
      </c>
      <c r="BC21" s="186">
        <f t="shared" si="48"/>
        <v>0.5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DIDI Hamai</cp:lastModifiedBy>
  <cp:lastPrinted>2016-05-31T18:15:39Z</cp:lastPrinted>
  <dcterms:created xsi:type="dcterms:W3CDTF">2013-04-08T20:12:31Z</dcterms:created>
  <dcterms:modified xsi:type="dcterms:W3CDTF">2021-04-30T00:32:22Z</dcterms:modified>
</cp:coreProperties>
</file>